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rmakT.UADFD01\Documents\Documents\OSTATNÍ DOKUMENTY\Veřejné zakázky, poptávky, ZTP\2022\Oprava mostu v km 1,508 trati Kralupy n.V. - Neratovice\"/>
    </mc:Choice>
  </mc:AlternateContent>
  <bookViews>
    <workbookView xWindow="0" yWindow="0" windowWidth="28800" windowHeight="11835"/>
  </bookViews>
  <sheets>
    <sheet name="Rekapitulace zakázky" sheetId="1" r:id="rId1"/>
    <sheet name="21-12-01-1 - Oprava mostu..." sheetId="2" r:id="rId2"/>
    <sheet name="21-12-01-2 - Oprava mostu..." sheetId="3" r:id="rId3"/>
    <sheet name="21-12-01-3 - Oprava mostu..." sheetId="4" r:id="rId4"/>
    <sheet name="21-12-01-4 - Oprava mostu..." sheetId="5" r:id="rId5"/>
    <sheet name="21-12-01-5 - Oprava mostu..." sheetId="6" r:id="rId6"/>
  </sheets>
  <definedNames>
    <definedName name="_xlnm._FilterDatabase" localSheetId="1" hidden="1">'21-12-01-1 - Oprava mostu...'!$C$137:$K$433</definedName>
    <definedName name="_xlnm._FilterDatabase" localSheetId="2" hidden="1">'21-12-01-2 - Oprava mostu...'!$C$129:$K$224</definedName>
    <definedName name="_xlnm._FilterDatabase" localSheetId="3" hidden="1">'21-12-01-3 - Oprava mostu...'!$C$121:$K$212</definedName>
    <definedName name="_xlnm._FilterDatabase" localSheetId="4" hidden="1">'21-12-01-4 - Oprava mostu...'!$C$124:$K$164</definedName>
    <definedName name="_xlnm._FilterDatabase" localSheetId="5" hidden="1">'21-12-01-5 - Oprava mostu...'!$C$120:$K$126</definedName>
    <definedName name="_xlnm.Print_Titles" localSheetId="1">'21-12-01-1 - Oprava mostu...'!$137:$137</definedName>
    <definedName name="_xlnm.Print_Titles" localSheetId="2">'21-12-01-2 - Oprava mostu...'!$129:$129</definedName>
    <definedName name="_xlnm.Print_Titles" localSheetId="3">'21-12-01-3 - Oprava mostu...'!$121:$121</definedName>
    <definedName name="_xlnm.Print_Titles" localSheetId="4">'21-12-01-4 - Oprava mostu...'!$124:$124</definedName>
    <definedName name="_xlnm.Print_Titles" localSheetId="5">'21-12-01-5 - Oprava mostu...'!$120:$120</definedName>
    <definedName name="_xlnm.Print_Titles" localSheetId="0">'Rekapitulace zakázky'!$92:$92</definedName>
    <definedName name="_xlnm.Print_Area" localSheetId="1">'21-12-01-1 - Oprava mostu...'!$C$4:$J$75,'21-12-01-1 - Oprava mostu...'!$C$81:$J$117,'21-12-01-1 - Oprava mostu...'!$C$123:$K$433</definedName>
    <definedName name="_xlnm.Print_Area" localSheetId="2">'21-12-01-2 - Oprava mostu...'!$C$4:$J$75,'21-12-01-2 - Oprava mostu...'!$C$81:$J$109,'21-12-01-2 - Oprava mostu...'!$C$115:$K$224</definedName>
    <definedName name="_xlnm.Print_Area" localSheetId="3">'21-12-01-3 - Oprava mostu...'!$C$4:$J$75,'21-12-01-3 - Oprava mostu...'!$C$81:$J$101,'21-12-01-3 - Oprava mostu...'!$C$107:$K$212</definedName>
    <definedName name="_xlnm.Print_Area" localSheetId="4">'21-12-01-4 - Oprava mostu...'!$C$4:$J$75,'21-12-01-4 - Oprava mostu...'!$C$81:$J$104,'21-12-01-4 - Oprava mostu...'!$C$110:$K$164</definedName>
    <definedName name="_xlnm.Print_Area" localSheetId="5">'21-12-01-5 - Oprava mostu...'!$C$4:$J$75,'21-12-01-5 - Oprava mostu...'!$C$81:$J$100,'21-12-01-5 - Oprava mostu...'!$C$106:$K$126</definedName>
    <definedName name="_xlnm.Print_Area" localSheetId="0">'Rekapitulace zakázky'!$D$4:$AO$76,'Rekapitulace zakázky'!$C$82:$AQ$101</definedName>
  </definedNames>
  <calcPr calcId="162913"/>
</workbook>
</file>

<file path=xl/calcChain.xml><?xml version="1.0" encoding="utf-8"?>
<calcChain xmlns="http://schemas.openxmlformats.org/spreadsheetml/2006/main">
  <c r="J39" i="6" l="1"/>
  <c r="J38" i="6"/>
  <c r="AY100" i="1"/>
  <c r="J37" i="6"/>
  <c r="AX100" i="1" s="1"/>
  <c r="BI124" i="6"/>
  <c r="BH124" i="6"/>
  <c r="BG124" i="6"/>
  <c r="F37" i="6" s="1"/>
  <c r="BB100" i="1" s="1"/>
  <c r="BF124" i="6"/>
  <c r="T124" i="6"/>
  <c r="T123" i="6"/>
  <c r="T122" i="6"/>
  <c r="T121" i="6" s="1"/>
  <c r="R124" i="6"/>
  <c r="R123" i="6"/>
  <c r="R122" i="6"/>
  <c r="R121" i="6" s="1"/>
  <c r="P124" i="6"/>
  <c r="P123" i="6"/>
  <c r="P122" i="6"/>
  <c r="P121" i="6" s="1"/>
  <c r="AU100" i="1" s="1"/>
  <c r="J117" i="6"/>
  <c r="F117" i="6"/>
  <c r="F115" i="6"/>
  <c r="E113" i="6"/>
  <c r="J92" i="6"/>
  <c r="F92" i="6"/>
  <c r="F90" i="6"/>
  <c r="E88" i="6"/>
  <c r="J26" i="6"/>
  <c r="E26" i="6"/>
  <c r="J118" i="6" s="1"/>
  <c r="J25" i="6"/>
  <c r="J20" i="6"/>
  <c r="E20" i="6"/>
  <c r="F93" i="6" s="1"/>
  <c r="J19" i="6"/>
  <c r="J14" i="6"/>
  <c r="J90" i="6"/>
  <c r="E7" i="6"/>
  <c r="E84" i="6"/>
  <c r="J39" i="5"/>
  <c r="J38" i="5"/>
  <c r="AY99" i="1" s="1"/>
  <c r="J37" i="5"/>
  <c r="AX99" i="1" s="1"/>
  <c r="BI162" i="5"/>
  <c r="BH162" i="5"/>
  <c r="BG162" i="5"/>
  <c r="BF162" i="5"/>
  <c r="T162" i="5"/>
  <c r="T161" i="5" s="1"/>
  <c r="R162" i="5"/>
  <c r="R161" i="5" s="1"/>
  <c r="P162" i="5"/>
  <c r="P161" i="5" s="1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4" i="5"/>
  <c r="BH134" i="5"/>
  <c r="BG134" i="5"/>
  <c r="BF134" i="5"/>
  <c r="T134" i="5"/>
  <c r="R134" i="5"/>
  <c r="P134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T127" i="5" s="1"/>
  <c r="R128" i="5"/>
  <c r="R127" i="5" s="1"/>
  <c r="P128" i="5"/>
  <c r="P127" i="5" s="1"/>
  <c r="J121" i="5"/>
  <c r="F121" i="5"/>
  <c r="F119" i="5"/>
  <c r="E117" i="5"/>
  <c r="J92" i="5"/>
  <c r="F92" i="5"/>
  <c r="F90" i="5"/>
  <c r="E88" i="5"/>
  <c r="J26" i="5"/>
  <c r="E26" i="5"/>
  <c r="J122" i="5"/>
  <c r="J25" i="5"/>
  <c r="J20" i="5"/>
  <c r="E20" i="5"/>
  <c r="F93" i="5"/>
  <c r="J19" i="5"/>
  <c r="J14" i="5"/>
  <c r="J90" i="5"/>
  <c r="E7" i="5"/>
  <c r="E113" i="5" s="1"/>
  <c r="J39" i="4"/>
  <c r="J38" i="4"/>
  <c r="AY98" i="1"/>
  <c r="J37" i="4"/>
  <c r="AX98" i="1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J118" i="4"/>
  <c r="F118" i="4"/>
  <c r="F116" i="4"/>
  <c r="E114" i="4"/>
  <c r="J92" i="4"/>
  <c r="F92" i="4"/>
  <c r="F90" i="4"/>
  <c r="E88" i="4"/>
  <c r="J26" i="4"/>
  <c r="E26" i="4"/>
  <c r="J93" i="4" s="1"/>
  <c r="J25" i="4"/>
  <c r="J20" i="4"/>
  <c r="E20" i="4"/>
  <c r="F119" i="4" s="1"/>
  <c r="J19" i="4"/>
  <c r="J14" i="4"/>
  <c r="J90" i="4" s="1"/>
  <c r="E7" i="4"/>
  <c r="E84" i="4"/>
  <c r="J39" i="3"/>
  <c r="J38" i="3"/>
  <c r="AY97" i="1"/>
  <c r="J37" i="3"/>
  <c r="AX97" i="1"/>
  <c r="BI223" i="3"/>
  <c r="BH223" i="3"/>
  <c r="BG223" i="3"/>
  <c r="BF223" i="3"/>
  <c r="T223" i="3"/>
  <c r="T222" i="3"/>
  <c r="T221" i="3" s="1"/>
  <c r="R223" i="3"/>
  <c r="R222" i="3" s="1"/>
  <c r="R221" i="3" s="1"/>
  <c r="P223" i="3"/>
  <c r="P222" i="3"/>
  <c r="P221" i="3" s="1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4" i="3"/>
  <c r="BH184" i="3"/>
  <c r="BG184" i="3"/>
  <c r="BF184" i="3"/>
  <c r="T184" i="3"/>
  <c r="R184" i="3"/>
  <c r="P184" i="3"/>
  <c r="BI179" i="3"/>
  <c r="BH179" i="3"/>
  <c r="BG179" i="3"/>
  <c r="BF179" i="3"/>
  <c r="T179" i="3"/>
  <c r="R179" i="3"/>
  <c r="P179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T156" i="3"/>
  <c r="R157" i="3"/>
  <c r="R156" i="3"/>
  <c r="P157" i="3"/>
  <c r="P156" i="3"/>
  <c r="BI154" i="3"/>
  <c r="BH154" i="3"/>
  <c r="BG154" i="3"/>
  <c r="BF154" i="3"/>
  <c r="T154" i="3"/>
  <c r="T153" i="3"/>
  <c r="R154" i="3"/>
  <c r="R153" i="3"/>
  <c r="P154" i="3"/>
  <c r="P153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3" i="3"/>
  <c r="BH133" i="3"/>
  <c r="BG133" i="3"/>
  <c r="BF133" i="3"/>
  <c r="T133" i="3"/>
  <c r="R133" i="3"/>
  <c r="P133" i="3"/>
  <c r="J126" i="3"/>
  <c r="F126" i="3"/>
  <c r="F124" i="3"/>
  <c r="E122" i="3"/>
  <c r="J92" i="3"/>
  <c r="F92" i="3"/>
  <c r="F90" i="3"/>
  <c r="E88" i="3"/>
  <c r="J26" i="3"/>
  <c r="E26" i="3"/>
  <c r="J127" i="3"/>
  <c r="J25" i="3"/>
  <c r="J20" i="3"/>
  <c r="E20" i="3"/>
  <c r="F127" i="3"/>
  <c r="J19" i="3"/>
  <c r="J14" i="3"/>
  <c r="J90" i="3"/>
  <c r="E7" i="3"/>
  <c r="E84" i="3"/>
  <c r="J39" i="2"/>
  <c r="J38" i="2"/>
  <c r="AY96" i="1"/>
  <c r="J37" i="2"/>
  <c r="AX96" i="1" s="1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T425" i="2"/>
  <c r="R426" i="2"/>
  <c r="R425" i="2"/>
  <c r="P426" i="2"/>
  <c r="P425" i="2"/>
  <c r="BI422" i="2"/>
  <c r="BH422" i="2"/>
  <c r="BG422" i="2"/>
  <c r="BF422" i="2"/>
  <c r="T422" i="2"/>
  <c r="T421" i="2"/>
  <c r="R422" i="2"/>
  <c r="R421" i="2"/>
  <c r="P422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07" i="2"/>
  <c r="BH407" i="2"/>
  <c r="BG407" i="2"/>
  <c r="BF407" i="2"/>
  <c r="T407" i="2"/>
  <c r="T406" i="2"/>
  <c r="R407" i="2"/>
  <c r="R406" i="2"/>
  <c r="P407" i="2"/>
  <c r="P406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T372" i="2" s="1"/>
  <c r="R373" i="2"/>
  <c r="R372" i="2"/>
  <c r="P373" i="2"/>
  <c r="P372" i="2" s="1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298" i="2"/>
  <c r="BH298" i="2"/>
  <c r="BG298" i="2"/>
  <c r="BF298" i="2"/>
  <c r="T298" i="2"/>
  <c r="R298" i="2"/>
  <c r="P298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J134" i="2"/>
  <c r="F134" i="2"/>
  <c r="F132" i="2"/>
  <c r="E130" i="2"/>
  <c r="J92" i="2"/>
  <c r="F92" i="2"/>
  <c r="F90" i="2"/>
  <c r="E88" i="2"/>
  <c r="J26" i="2"/>
  <c r="E26" i="2"/>
  <c r="J135" i="2"/>
  <c r="J25" i="2"/>
  <c r="J20" i="2"/>
  <c r="E20" i="2"/>
  <c r="F93" i="2"/>
  <c r="J19" i="2"/>
  <c r="J14" i="2"/>
  <c r="J132" i="2" s="1"/>
  <c r="E7" i="2"/>
  <c r="E126" i="2" s="1"/>
  <c r="L90" i="1"/>
  <c r="AM90" i="1"/>
  <c r="AM89" i="1"/>
  <c r="L89" i="1"/>
  <c r="AM87" i="1"/>
  <c r="L87" i="1"/>
  <c r="L85" i="1"/>
  <c r="L84" i="1"/>
  <c r="BK418" i="2"/>
  <c r="J404" i="2"/>
  <c r="J389" i="2"/>
  <c r="BK386" i="2"/>
  <c r="BK373" i="2"/>
  <c r="BK356" i="2"/>
  <c r="J336" i="2"/>
  <c r="J284" i="2"/>
  <c r="J273" i="2"/>
  <c r="J265" i="2"/>
  <c r="BK242" i="2"/>
  <c r="BK232" i="2"/>
  <c r="BK194" i="2"/>
  <c r="BK168" i="2"/>
  <c r="BK141" i="2"/>
  <c r="J431" i="2"/>
  <c r="J422" i="2"/>
  <c r="BK407" i="2"/>
  <c r="BK393" i="2"/>
  <c r="J386" i="2"/>
  <c r="J369" i="2"/>
  <c r="BK361" i="2"/>
  <c r="J353" i="2"/>
  <c r="BK317" i="2"/>
  <c r="J306" i="2"/>
  <c r="J298" i="2"/>
  <c r="BK278" i="2"/>
  <c r="J270" i="2"/>
  <c r="J254" i="2"/>
  <c r="J247" i="2"/>
  <c r="J229" i="2"/>
  <c r="BK220" i="2"/>
  <c r="J194" i="2"/>
  <c r="J186" i="2"/>
  <c r="J168" i="2"/>
  <c r="BK145" i="2"/>
  <c r="J141" i="2"/>
  <c r="J428" i="2"/>
  <c r="BK404" i="2"/>
  <c r="J396" i="2"/>
  <c r="J387" i="2"/>
  <c r="BK363" i="2"/>
  <c r="BK339" i="2"/>
  <c r="J325" i="2"/>
  <c r="BK306" i="2"/>
  <c r="J278" i="2"/>
  <c r="BK265" i="2"/>
  <c r="BK256" i="2"/>
  <c r="J250" i="2"/>
  <c r="BK243" i="2"/>
  <c r="BK240" i="2"/>
  <c r="J232" i="2"/>
  <c r="J214" i="2"/>
  <c r="J203" i="2"/>
  <c r="BK186" i="2"/>
  <c r="J174" i="2"/>
  <c r="J149" i="2"/>
  <c r="J344" i="2"/>
  <c r="BK336" i="2"/>
  <c r="BK325" i="2"/>
  <c r="J312" i="2"/>
  <c r="J290" i="2"/>
  <c r="BK263" i="2"/>
  <c r="J240" i="2"/>
  <c r="J236" i="2"/>
  <c r="J220" i="2"/>
  <c r="J209" i="2"/>
  <c r="BK174" i="2"/>
  <c r="J216" i="3"/>
  <c r="J206" i="3"/>
  <c r="BK167" i="3"/>
  <c r="BK147" i="3"/>
  <c r="J219" i="3"/>
  <c r="BK184" i="3"/>
  <c r="BK160" i="3"/>
  <c r="J144" i="3"/>
  <c r="BK191" i="3"/>
  <c r="BK144" i="3"/>
  <c r="J223" i="3"/>
  <c r="J209" i="3"/>
  <c r="J191" i="3"/>
  <c r="J163" i="3"/>
  <c r="J199" i="4"/>
  <c r="J178" i="4"/>
  <c r="J170" i="4"/>
  <c r="BK162" i="4"/>
  <c r="J146" i="4"/>
  <c r="BK130" i="4"/>
  <c r="J209" i="4"/>
  <c r="J197" i="4"/>
  <c r="BK178" i="4"/>
  <c r="BK166" i="4"/>
  <c r="BK152" i="4"/>
  <c r="J132" i="4"/>
  <c r="BK209" i="4"/>
  <c r="BK176" i="4"/>
  <c r="J152" i="4"/>
  <c r="J144" i="4"/>
  <c r="J137" i="4"/>
  <c r="BK158" i="5"/>
  <c r="J156" i="5"/>
  <c r="BK140" i="5"/>
  <c r="J150" i="5"/>
  <c r="J158" i="5"/>
  <c r="J144" i="5"/>
  <c r="J124" i="6"/>
  <c r="F39" i="6"/>
  <c r="BD100" i="1" s="1"/>
  <c r="J426" i="2"/>
  <c r="J407" i="2"/>
  <c r="BK391" i="2"/>
  <c r="J384" i="2"/>
  <c r="J361" i="2"/>
  <c r="J347" i="2"/>
  <c r="BK290" i="2"/>
  <c r="J276" i="2"/>
  <c r="BK267" i="2"/>
  <c r="J243" i="2"/>
  <c r="J238" i="2"/>
  <c r="J225" i="2"/>
  <c r="J191" i="2"/>
  <c r="BK166" i="2"/>
  <c r="AS95" i="1"/>
  <c r="BK396" i="2"/>
  <c r="BK377" i="2"/>
  <c r="J367" i="2"/>
  <c r="J356" i="2"/>
  <c r="BK347" i="2"/>
  <c r="BK312" i="2"/>
  <c r="J308" i="2"/>
  <c r="BK291" i="2"/>
  <c r="BK276" i="2"/>
  <c r="J256" i="2"/>
  <c r="BK250" i="2"/>
  <c r="BK236" i="2"/>
  <c r="BK225" i="2"/>
  <c r="BK197" i="2"/>
  <c r="BK191" i="2"/>
  <c r="J180" i="2"/>
  <c r="BK152" i="2"/>
  <c r="BK433" i="2"/>
  <c r="J418" i="2"/>
  <c r="J398" i="2"/>
  <c r="J391" i="2"/>
  <c r="BK369" i="2"/>
  <c r="BK344" i="2"/>
  <c r="BK328" i="2"/>
  <c r="J318" i="2"/>
  <c r="BK279" i="2"/>
  <c r="J267" i="2"/>
  <c r="J263" i="2"/>
  <c r="BK254" i="2"/>
  <c r="BK247" i="2"/>
  <c r="BK241" i="2"/>
  <c r="J239" i="2"/>
  <c r="BK216" i="2"/>
  <c r="BK209" i="2"/>
  <c r="J197" i="2"/>
  <c r="BK180" i="2"/>
  <c r="J152" i="2"/>
  <c r="J145" i="2"/>
  <c r="J339" i="2"/>
  <c r="J328" i="2"/>
  <c r="BK318" i="2"/>
  <c r="BK298" i="2"/>
  <c r="BK284" i="2"/>
  <c r="J242" i="2"/>
  <c r="BK238" i="2"/>
  <c r="BK229" i="2"/>
  <c r="BK214" i="2"/>
  <c r="J200" i="2"/>
  <c r="BK149" i="2"/>
  <c r="BK213" i="3"/>
  <c r="J196" i="3"/>
  <c r="BK165" i="3"/>
  <c r="BK154" i="3"/>
  <c r="J133" i="3"/>
  <c r="J179" i="3"/>
  <c r="J165" i="3"/>
  <c r="J150" i="3"/>
  <c r="BK201" i="3"/>
  <c r="J170" i="3"/>
  <c r="BK216" i="3"/>
  <c r="J201" i="3"/>
  <c r="BK173" i="3"/>
  <c r="BK150" i="3"/>
  <c r="BK197" i="4"/>
  <c r="BK175" i="4"/>
  <c r="J168" i="4"/>
  <c r="J157" i="4"/>
  <c r="BK137" i="4"/>
  <c r="BK207" i="4"/>
  <c r="J188" i="4"/>
  <c r="BK170" i="4"/>
  <c r="J162" i="4"/>
  <c r="BK144" i="4"/>
  <c r="BK125" i="4"/>
  <c r="BK202" i="4"/>
  <c r="J173" i="4"/>
  <c r="BK154" i="4"/>
  <c r="BK146" i="4"/>
  <c r="J139" i="4"/>
  <c r="J128" i="4"/>
  <c r="J162" i="5"/>
  <c r="BK144" i="5"/>
  <c r="J128" i="5"/>
  <c r="J154" i="5"/>
  <c r="BK134" i="5"/>
  <c r="J137" i="5"/>
  <c r="BK124" i="6"/>
  <c r="F36" i="6"/>
  <c r="BA100" i="1" s="1"/>
  <c r="BK260" i="2"/>
  <c r="J216" i="2"/>
  <c r="BK203" i="2"/>
  <c r="J166" i="2"/>
  <c r="BK211" i="3"/>
  <c r="J189" i="3"/>
  <c r="J160" i="3"/>
  <c r="BK137" i="3"/>
  <c r="J203" i="3"/>
  <c r="BK163" i="3"/>
  <c r="J147" i="3"/>
  <c r="BK189" i="3"/>
  <c r="J139" i="3"/>
  <c r="BK219" i="3"/>
  <c r="BK206" i="3"/>
  <c r="J184" i="3"/>
  <c r="J154" i="3"/>
  <c r="BK204" i="4"/>
  <c r="J190" i="4"/>
  <c r="J176" i="4"/>
  <c r="J164" i="4"/>
  <c r="J148" i="4"/>
  <c r="J134" i="4"/>
  <c r="J125" i="4"/>
  <c r="BK199" i="4"/>
  <c r="J184" i="4"/>
  <c r="BK168" i="4"/>
  <c r="J159" i="4"/>
  <c r="BK139" i="4"/>
  <c r="J207" i="4"/>
  <c r="BK184" i="4"/>
  <c r="J166" i="4"/>
  <c r="BK148" i="4"/>
  <c r="BK134" i="4"/>
  <c r="BK131" i="5"/>
  <c r="J147" i="5"/>
  <c r="BK162" i="5"/>
  <c r="J140" i="5"/>
  <c r="BK154" i="5"/>
  <c r="J134" i="5"/>
  <c r="BK428" i="2"/>
  <c r="J415" i="2"/>
  <c r="J401" i="2"/>
  <c r="BK387" i="2"/>
  <c r="J377" i="2"/>
  <c r="BK367" i="2"/>
  <c r="J350" i="2"/>
  <c r="BK308" i="2"/>
  <c r="J279" i="2"/>
  <c r="BK270" i="2"/>
  <c r="J260" i="2"/>
  <c r="BK239" i="2"/>
  <c r="J234" i="2"/>
  <c r="J212" i="2"/>
  <c r="J177" i="2"/>
  <c r="BK159" i="2"/>
  <c r="J433" i="2"/>
  <c r="BK426" i="2"/>
  <c r="BK415" i="2"/>
  <c r="BK398" i="2"/>
  <c r="BK389" i="2"/>
  <c r="J373" i="2"/>
  <c r="J363" i="2"/>
  <c r="J159" i="2"/>
  <c r="BK431" i="2"/>
  <c r="BK422" i="2"/>
  <c r="BK401" i="2"/>
  <c r="J393" i="2"/>
  <c r="BK384" i="2"/>
  <c r="BK353" i="2"/>
  <c r="J331" i="2"/>
  <c r="BK200" i="2"/>
  <c r="BK350" i="2"/>
  <c r="BK331" i="2"/>
  <c r="J317" i="2"/>
  <c r="J291" i="2"/>
  <c r="BK273" i="2"/>
  <c r="J241" i="2"/>
  <c r="BK234" i="2"/>
  <c r="BK212" i="2"/>
  <c r="BK177" i="2"/>
  <c r="BK223" i="3"/>
  <c r="BK209" i="3"/>
  <c r="BK179" i="3"/>
  <c r="J157" i="3"/>
  <c r="BK139" i="3"/>
  <c r="J213" i="3"/>
  <c r="BK170" i="3"/>
  <c r="BK157" i="3"/>
  <c r="BK203" i="3"/>
  <c r="J173" i="3"/>
  <c r="J137" i="3"/>
  <c r="J211" i="3"/>
  <c r="BK196" i="3"/>
  <c r="J167" i="3"/>
  <c r="BK133" i="3"/>
  <c r="J202" i="4"/>
  <c r="J182" i="4"/>
  <c r="BK173" i="4"/>
  <c r="BK159" i="4"/>
  <c r="BK141" i="4"/>
  <c r="BK128" i="4"/>
  <c r="J204" i="4"/>
  <c r="BK190" i="4"/>
  <c r="J175" i="4"/>
  <c r="BK164" i="4"/>
  <c r="J154" i="4"/>
  <c r="J150" i="4"/>
  <c r="J130" i="4"/>
  <c r="BK188" i="4"/>
  <c r="BK182" i="4"/>
  <c r="BK157" i="4"/>
  <c r="BK150" i="4"/>
  <c r="J141" i="4"/>
  <c r="BK132" i="4"/>
  <c r="BK147" i="5"/>
  <c r="BK150" i="5"/>
  <c r="J131" i="5"/>
  <c r="BK156" i="5"/>
  <c r="BK137" i="5"/>
  <c r="BK128" i="5"/>
  <c r="F38" i="6"/>
  <c r="BC100" i="1"/>
  <c r="P140" i="2" l="1"/>
  <c r="R151" i="2"/>
  <c r="BK173" i="2"/>
  <c r="J173" i="2"/>
  <c r="J101" i="2" s="1"/>
  <c r="BK211" i="2"/>
  <c r="J211" i="2"/>
  <c r="J102" i="2"/>
  <c r="BK219" i="2"/>
  <c r="J219" i="2" s="1"/>
  <c r="J103" i="2" s="1"/>
  <c r="T228" i="2"/>
  <c r="BK343" i="2"/>
  <c r="J343" i="2" s="1"/>
  <c r="J105" i="2" s="1"/>
  <c r="T376" i="2"/>
  <c r="T395" i="2"/>
  <c r="R400" i="2"/>
  <c r="BK414" i="2"/>
  <c r="J414" i="2"/>
  <c r="J113" i="2" s="1"/>
  <c r="R427" i="2"/>
  <c r="R136" i="3"/>
  <c r="R132" i="3"/>
  <c r="R131" i="3" s="1"/>
  <c r="T159" i="3"/>
  <c r="R183" i="3"/>
  <c r="P215" i="3"/>
  <c r="P182" i="3" s="1"/>
  <c r="BK124" i="4"/>
  <c r="J124" i="4" s="1"/>
  <c r="J99" i="4" s="1"/>
  <c r="R187" i="4"/>
  <c r="T140" i="2"/>
  <c r="BK151" i="2"/>
  <c r="J151" i="2"/>
  <c r="J100" i="2"/>
  <c r="R173" i="2"/>
  <c r="R211" i="2"/>
  <c r="P219" i="2"/>
  <c r="P228" i="2"/>
  <c r="T343" i="2"/>
  <c r="R376" i="2"/>
  <c r="P395" i="2"/>
  <c r="P400" i="2"/>
  <c r="R414" i="2"/>
  <c r="R413" i="2" s="1"/>
  <c r="BK427" i="2"/>
  <c r="J427" i="2"/>
  <c r="J116" i="2" s="1"/>
  <c r="BK136" i="3"/>
  <c r="J136" i="3"/>
  <c r="J100" i="3"/>
  <c r="P159" i="3"/>
  <c r="P183" i="3"/>
  <c r="BK215" i="3"/>
  <c r="J215" i="3" s="1"/>
  <c r="J106" i="3" s="1"/>
  <c r="P124" i="4"/>
  <c r="P123" i="4"/>
  <c r="BK187" i="4"/>
  <c r="J187" i="4" s="1"/>
  <c r="J100" i="4" s="1"/>
  <c r="R130" i="5"/>
  <c r="R126" i="5" s="1"/>
  <c r="R125" i="5" s="1"/>
  <c r="P143" i="5"/>
  <c r="P153" i="5"/>
  <c r="R140" i="2"/>
  <c r="P151" i="2"/>
  <c r="T173" i="2"/>
  <c r="T211" i="2"/>
  <c r="T219" i="2"/>
  <c r="R228" i="2"/>
  <c r="P343" i="2"/>
  <c r="BK376" i="2"/>
  <c r="J376" i="2" s="1"/>
  <c r="J108" i="2" s="1"/>
  <c r="BK395" i="2"/>
  <c r="J395" i="2"/>
  <c r="J109" i="2" s="1"/>
  <c r="BK400" i="2"/>
  <c r="J400" i="2"/>
  <c r="J110" i="2"/>
  <c r="T414" i="2"/>
  <c r="T413" i="2" s="1"/>
  <c r="T427" i="2"/>
  <c r="T136" i="3"/>
  <c r="T132" i="3" s="1"/>
  <c r="T131" i="3" s="1"/>
  <c r="T130" i="3" s="1"/>
  <c r="BK159" i="3"/>
  <c r="J159" i="3" s="1"/>
  <c r="J103" i="3" s="1"/>
  <c r="T183" i="3"/>
  <c r="T182" i="3"/>
  <c r="T215" i="3"/>
  <c r="R124" i="4"/>
  <c r="R123" i="4"/>
  <c r="R122" i="4"/>
  <c r="P187" i="4"/>
  <c r="P130" i="5"/>
  <c r="BK143" i="5"/>
  <c r="J143" i="5"/>
  <c r="J101" i="5" s="1"/>
  <c r="T143" i="5"/>
  <c r="R153" i="5"/>
  <c r="BK140" i="2"/>
  <c r="J140" i="2" s="1"/>
  <c r="J99" i="2" s="1"/>
  <c r="T151" i="2"/>
  <c r="P173" i="2"/>
  <c r="P211" i="2"/>
  <c r="R219" i="2"/>
  <c r="BK228" i="2"/>
  <c r="J228" i="2"/>
  <c r="J104" i="2" s="1"/>
  <c r="R343" i="2"/>
  <c r="P376" i="2"/>
  <c r="P375" i="2"/>
  <c r="R395" i="2"/>
  <c r="T400" i="2"/>
  <c r="P414" i="2"/>
  <c r="P413" i="2"/>
  <c r="P427" i="2"/>
  <c r="P136" i="3"/>
  <c r="P132" i="3"/>
  <c r="P131" i="3"/>
  <c r="P130" i="3" s="1"/>
  <c r="AU97" i="1" s="1"/>
  <c r="R159" i="3"/>
  <c r="BK183" i="3"/>
  <c r="J183" i="3" s="1"/>
  <c r="J105" i="3" s="1"/>
  <c r="R215" i="3"/>
  <c r="T124" i="4"/>
  <c r="T123" i="4" s="1"/>
  <c r="T122" i="4" s="1"/>
  <c r="T187" i="4"/>
  <c r="BK130" i="5"/>
  <c r="J130" i="5" s="1"/>
  <c r="J100" i="5" s="1"/>
  <c r="T130" i="5"/>
  <c r="T126" i="5"/>
  <c r="T125" i="5" s="1"/>
  <c r="R143" i="5"/>
  <c r="BK153" i="5"/>
  <c r="J153" i="5"/>
  <c r="J102" i="5" s="1"/>
  <c r="T153" i="5"/>
  <c r="BK372" i="2"/>
  <c r="J372" i="2"/>
  <c r="J106" i="2" s="1"/>
  <c r="BK421" i="2"/>
  <c r="J421" i="2"/>
  <c r="J114" i="2"/>
  <c r="BK425" i="2"/>
  <c r="J425" i="2" s="1"/>
  <c r="J115" i="2" s="1"/>
  <c r="BK153" i="3"/>
  <c r="J153" i="3" s="1"/>
  <c r="J101" i="3" s="1"/>
  <c r="BK156" i="3"/>
  <c r="J156" i="3"/>
  <c r="J102" i="3" s="1"/>
  <c r="BK222" i="3"/>
  <c r="J222" i="3"/>
  <c r="J108" i="3"/>
  <c r="BK406" i="2"/>
  <c r="J406" i="2" s="1"/>
  <c r="J111" i="2" s="1"/>
  <c r="BK132" i="3"/>
  <c r="J132" i="3" s="1"/>
  <c r="J99" i="3" s="1"/>
  <c r="BK161" i="5"/>
  <c r="J161" i="5"/>
  <c r="J103" i="5" s="1"/>
  <c r="BK123" i="6"/>
  <c r="J123" i="6"/>
  <c r="J99" i="6"/>
  <c r="BK127" i="5"/>
  <c r="J127" i="5" s="1"/>
  <c r="J99" i="5" s="1"/>
  <c r="E109" i="6"/>
  <c r="J115" i="6"/>
  <c r="F118" i="6"/>
  <c r="BE124" i="6"/>
  <c r="F35" i="6" s="1"/>
  <c r="AZ100" i="1" s="1"/>
  <c r="J93" i="6"/>
  <c r="J93" i="5"/>
  <c r="F122" i="5"/>
  <c r="BE147" i="5"/>
  <c r="BE162" i="5"/>
  <c r="J119" i="5"/>
  <c r="BE128" i="5"/>
  <c r="BE131" i="5"/>
  <c r="BE144" i="5"/>
  <c r="BE150" i="5"/>
  <c r="BE158" i="5"/>
  <c r="E84" i="5"/>
  <c r="BE134" i="5"/>
  <c r="BE137" i="5"/>
  <c r="BE140" i="5"/>
  <c r="BE154" i="5"/>
  <c r="BE156" i="5"/>
  <c r="F93" i="4"/>
  <c r="E110" i="4"/>
  <c r="J116" i="4"/>
  <c r="BE130" i="4"/>
  <c r="BE134" i="4"/>
  <c r="BE144" i="4"/>
  <c r="BE146" i="4"/>
  <c r="BE152" i="4"/>
  <c r="BE154" i="4"/>
  <c r="BE175" i="4"/>
  <c r="BE178" i="4"/>
  <c r="BE199" i="4"/>
  <c r="J119" i="4"/>
  <c r="BE128" i="4"/>
  <c r="BE137" i="4"/>
  <c r="BE141" i="4"/>
  <c r="BE159" i="4"/>
  <c r="BE162" i="4"/>
  <c r="BE164" i="4"/>
  <c r="BE168" i="4"/>
  <c r="BE182" i="4"/>
  <c r="BE184" i="4"/>
  <c r="BE190" i="4"/>
  <c r="BE197" i="4"/>
  <c r="BE202" i="4"/>
  <c r="BE209" i="4"/>
  <c r="BE125" i="4"/>
  <c r="BE132" i="4"/>
  <c r="BE139" i="4"/>
  <c r="BE148" i="4"/>
  <c r="BE150" i="4"/>
  <c r="BE157" i="4"/>
  <c r="BE166" i="4"/>
  <c r="BE170" i="4"/>
  <c r="BE173" i="4"/>
  <c r="BE176" i="4"/>
  <c r="BE188" i="4"/>
  <c r="BE204" i="4"/>
  <c r="BE207" i="4"/>
  <c r="F93" i="3"/>
  <c r="J124" i="3"/>
  <c r="BE137" i="3"/>
  <c r="BE139" i="3"/>
  <c r="BE211" i="3"/>
  <c r="BE213" i="3"/>
  <c r="BE219" i="3"/>
  <c r="BE223" i="3"/>
  <c r="J93" i="3"/>
  <c r="BE147" i="3"/>
  <c r="BE150" i="3"/>
  <c r="BE154" i="3"/>
  <c r="BE157" i="3"/>
  <c r="BE160" i="3"/>
  <c r="BE163" i="3"/>
  <c r="BE173" i="3"/>
  <c r="BE179" i="3"/>
  <c r="BE206" i="3"/>
  <c r="E118" i="3"/>
  <c r="BE133" i="3"/>
  <c r="BE165" i="3"/>
  <c r="BE167" i="3"/>
  <c r="BE184" i="3"/>
  <c r="BE191" i="3"/>
  <c r="BE209" i="3"/>
  <c r="BE144" i="3"/>
  <c r="BE170" i="3"/>
  <c r="BE189" i="3"/>
  <c r="BE196" i="3"/>
  <c r="BE201" i="3"/>
  <c r="BE203" i="3"/>
  <c r="BE216" i="3"/>
  <c r="E84" i="2"/>
  <c r="F135" i="2"/>
  <c r="BE141" i="2"/>
  <c r="BE152" i="2"/>
  <c r="BE168" i="2"/>
  <c r="BE177" i="2"/>
  <c r="BE186" i="2"/>
  <c r="BE220" i="2"/>
  <c r="BE232" i="2"/>
  <c r="BE243" i="2"/>
  <c r="BE265" i="2"/>
  <c r="BE270" i="2"/>
  <c r="BE276" i="2"/>
  <c r="BE306" i="2"/>
  <c r="BE347" i="2"/>
  <c r="BE353" i="2"/>
  <c r="BE159" i="2"/>
  <c r="BE191" i="2"/>
  <c r="BE225" i="2"/>
  <c r="BE229" i="2"/>
  <c r="BE267" i="2"/>
  <c r="BE273" i="2"/>
  <c r="BE284" i="2"/>
  <c r="BE291" i="2"/>
  <c r="BE308" i="2"/>
  <c r="BE317" i="2"/>
  <c r="BE331" i="2"/>
  <c r="BE356" i="2"/>
  <c r="BE367" i="2"/>
  <c r="BE377" i="2"/>
  <c r="BE384" i="2"/>
  <c r="BE386" i="2"/>
  <c r="BE396" i="2"/>
  <c r="BE398" i="2"/>
  <c r="BE401" i="2"/>
  <c r="BE426" i="2"/>
  <c r="BE428" i="2"/>
  <c r="BE433" i="2"/>
  <c r="J93" i="2"/>
  <c r="BE166" i="2"/>
  <c r="BE174" i="2"/>
  <c r="BE209" i="2"/>
  <c r="BE212" i="2"/>
  <c r="BE216" i="2"/>
  <c r="BE234" i="2"/>
  <c r="BE238" i="2"/>
  <c r="BE239" i="2"/>
  <c r="BE242" i="2"/>
  <c r="BE256" i="2"/>
  <c r="BE279" i="2"/>
  <c r="BE290" i="2"/>
  <c r="BE328" i="2"/>
  <c r="BE350" i="2"/>
  <c r="BE363" i="2"/>
  <c r="BE387" i="2"/>
  <c r="BE391" i="2"/>
  <c r="BE393" i="2"/>
  <c r="BE404" i="2"/>
  <c r="BE418" i="2"/>
  <c r="BE431" i="2"/>
  <c r="J90" i="2"/>
  <c r="BE145" i="2"/>
  <c r="BE149" i="2"/>
  <c r="BE180" i="2"/>
  <c r="BE194" i="2"/>
  <c r="BE197" i="2"/>
  <c r="BE200" i="2"/>
  <c r="BE203" i="2"/>
  <c r="BE214" i="2"/>
  <c r="BE236" i="2"/>
  <c r="BE240" i="2"/>
  <c r="BE241" i="2"/>
  <c r="BE247" i="2"/>
  <c r="BE250" i="2"/>
  <c r="BE254" i="2"/>
  <c r="BE260" i="2"/>
  <c r="BE263" i="2"/>
  <c r="BE278" i="2"/>
  <c r="BE298" i="2"/>
  <c r="BE312" i="2"/>
  <c r="BE318" i="2"/>
  <c r="BE325" i="2"/>
  <c r="BE336" i="2"/>
  <c r="BE339" i="2"/>
  <c r="BE344" i="2"/>
  <c r="BE361" i="2"/>
  <c r="BE369" i="2"/>
  <c r="BE373" i="2"/>
  <c r="BE389" i="2"/>
  <c r="BE407" i="2"/>
  <c r="BE415" i="2"/>
  <c r="BE422" i="2"/>
  <c r="F37" i="2"/>
  <c r="BB96" i="1"/>
  <c r="F36" i="3"/>
  <c r="BA97" i="1" s="1"/>
  <c r="F38" i="3"/>
  <c r="BC97" i="1"/>
  <c r="J36" i="4"/>
  <c r="AW98" i="1" s="1"/>
  <c r="F36" i="5"/>
  <c r="BA99" i="1"/>
  <c r="J36" i="6"/>
  <c r="AW100" i="1" s="1"/>
  <c r="F38" i="2"/>
  <c r="BC96" i="1"/>
  <c r="F37" i="3"/>
  <c r="BB97" i="1" s="1"/>
  <c r="F39" i="3"/>
  <c r="BD97" i="1"/>
  <c r="F39" i="4"/>
  <c r="BD98" i="1" s="1"/>
  <c r="F38" i="5"/>
  <c r="BC99" i="1"/>
  <c r="F37" i="5"/>
  <c r="BB99" i="1" s="1"/>
  <c r="AS94" i="1"/>
  <c r="F36" i="2"/>
  <c r="BA96" i="1" s="1"/>
  <c r="F39" i="2"/>
  <c r="BD96" i="1"/>
  <c r="F37" i="4"/>
  <c r="BB98" i="1" s="1"/>
  <c r="F39" i="5"/>
  <c r="BD99" i="1"/>
  <c r="J36" i="2"/>
  <c r="AW96" i="1" s="1"/>
  <c r="J36" i="3"/>
  <c r="AW97" i="1"/>
  <c r="F38" i="4"/>
  <c r="BC98" i="1" s="1"/>
  <c r="F36" i="4"/>
  <c r="BA98" i="1"/>
  <c r="J36" i="5"/>
  <c r="AW99" i="1" s="1"/>
  <c r="BK182" i="3" l="1"/>
  <c r="J182" i="3" s="1"/>
  <c r="J104" i="3" s="1"/>
  <c r="P139" i="2"/>
  <c r="P138" i="2"/>
  <c r="AU96" i="1"/>
  <c r="R375" i="2"/>
  <c r="P126" i="5"/>
  <c r="P125" i="5"/>
  <c r="AU99" i="1"/>
  <c r="R182" i="3"/>
  <c r="R130" i="3"/>
  <c r="T375" i="2"/>
  <c r="R139" i="2"/>
  <c r="R138" i="2" s="1"/>
  <c r="P122" i="4"/>
  <c r="AU98" i="1"/>
  <c r="T139" i="2"/>
  <c r="T138" i="2" s="1"/>
  <c r="BK123" i="4"/>
  <c r="J123" i="4"/>
  <c r="J98" i="4"/>
  <c r="BK126" i="5"/>
  <c r="BK125" i="5"/>
  <c r="J125" i="5"/>
  <c r="J97" i="5"/>
  <c r="BK131" i="3"/>
  <c r="J131" i="3"/>
  <c r="J98" i="3"/>
  <c r="BK221" i="3"/>
  <c r="J221" i="3" s="1"/>
  <c r="J107" i="3" s="1"/>
  <c r="BK139" i="2"/>
  <c r="J139" i="2"/>
  <c r="J98" i="2" s="1"/>
  <c r="BK375" i="2"/>
  <c r="J375" i="2"/>
  <c r="J107" i="2"/>
  <c r="BK413" i="2"/>
  <c r="J413" i="2"/>
  <c r="J112" i="2"/>
  <c r="BK122" i="6"/>
  <c r="BK121" i="6" s="1"/>
  <c r="J121" i="6" s="1"/>
  <c r="J97" i="6" s="1"/>
  <c r="BK130" i="3"/>
  <c r="J130" i="3" s="1"/>
  <c r="J32" i="3" s="1"/>
  <c r="AG97" i="1" s="1"/>
  <c r="F35" i="3"/>
  <c r="AZ97" i="1"/>
  <c r="J35" i="4"/>
  <c r="AV98" i="1" s="1"/>
  <c r="AT98" i="1" s="1"/>
  <c r="J35" i="5"/>
  <c r="AV99" i="1"/>
  <c r="AT99" i="1" s="1"/>
  <c r="BA95" i="1"/>
  <c r="BA94" i="1"/>
  <c r="W30" i="1"/>
  <c r="F35" i="2"/>
  <c r="AZ96" i="1" s="1"/>
  <c r="J35" i="2"/>
  <c r="AV96" i="1"/>
  <c r="AT96" i="1" s="1"/>
  <c r="BC95" i="1"/>
  <c r="AY95" i="1"/>
  <c r="J35" i="6"/>
  <c r="AV100" i="1" s="1"/>
  <c r="AT100" i="1" s="1"/>
  <c r="J35" i="3"/>
  <c r="AV97" i="1"/>
  <c r="AT97" i="1" s="1"/>
  <c r="F35" i="4"/>
  <c r="AZ98" i="1" s="1"/>
  <c r="F35" i="5"/>
  <c r="AZ99" i="1"/>
  <c r="BB95" i="1"/>
  <c r="AX95" i="1" s="1"/>
  <c r="BD95" i="1"/>
  <c r="BD94" i="1"/>
  <c r="W33" i="1"/>
  <c r="BK122" i="4" l="1"/>
  <c r="J122" i="4"/>
  <c r="J97" i="4"/>
  <c r="BK138" i="2"/>
  <c r="J138" i="2" s="1"/>
  <c r="J32" i="2" s="1"/>
  <c r="AG96" i="1" s="1"/>
  <c r="J126" i="5"/>
  <c r="J98" i="5"/>
  <c r="J122" i="6"/>
  <c r="J98" i="6" s="1"/>
  <c r="AN97" i="1"/>
  <c r="J97" i="3"/>
  <c r="J41" i="3"/>
  <c r="AU95" i="1"/>
  <c r="AU94" i="1"/>
  <c r="J32" i="6"/>
  <c r="AG100" i="1"/>
  <c r="J32" i="5"/>
  <c r="AG99" i="1"/>
  <c r="BC94" i="1"/>
  <c r="W32" i="1"/>
  <c r="AZ95" i="1"/>
  <c r="AV95" i="1"/>
  <c r="BB94" i="1"/>
  <c r="AX94" i="1"/>
  <c r="AW94" i="1"/>
  <c r="AK30" i="1"/>
  <c r="AW95" i="1"/>
  <c r="J41" i="6" l="1"/>
  <c r="J41" i="2"/>
  <c r="J41" i="5"/>
  <c r="J97" i="2"/>
  <c r="AN99" i="1"/>
  <c r="AN96" i="1"/>
  <c r="AN100" i="1"/>
  <c r="AT95" i="1"/>
  <c r="W31" i="1"/>
  <c r="AY94" i="1"/>
  <c r="J32" i="4"/>
  <c r="AG98" i="1"/>
  <c r="AG95" i="1" s="1"/>
  <c r="AG94" i="1" s="1"/>
  <c r="AK26" i="1" s="1"/>
  <c r="AZ94" i="1"/>
  <c r="W29" i="1" s="1"/>
  <c r="J41" i="4" l="1"/>
  <c r="AN95" i="1"/>
  <c r="AN98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<sst xmlns="http://schemas.openxmlformats.org/spreadsheetml/2006/main" count="5665" uniqueCount="1009">
  <si>
    <t>Export Komplet</t>
  </si>
  <si>
    <t/>
  </si>
  <si>
    <t>2.0</t>
  </si>
  <si>
    <t>ZAMOK</t>
  </si>
  <si>
    <t>False</t>
  </si>
  <si>
    <t>{eec0dba1-e5cc-4c4b-81b0-2cd4deb23bef}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</si>
  <si>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</si>
  <si>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</si>
  <si>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</si>
  <si>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</si>
  <si>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</si>
  <si>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</si>
  <si>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</si>
  <si>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</si>
  <si>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21-12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</si>
  <si>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</si>
  <si>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</si>
  <si>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mostu v km 1,508 trati Kralupy nad Vltavou - Neratovice</t>
  </si>
  <si>
    <t>KSO:</t>
  </si>
  <si>
    <t>821</t>
  </si>
  <si>
    <t>CC-CZ:</t>
  </si>
  <si>
    <t>214</t>
  </si>
  <si>
    <t>Místo:</t>
  </si>
  <si>
    <t>Chvatěruby</t>
  </si>
  <si>
    <t>Datum:</t>
  </si>
  <si>
    <t>9. 11. 2021</t>
  </si>
  <si>
    <t>CZ-CPV:</t>
  </si>
  <si>
    <t>45000000-7</t>
  </si>
  <si>
    <t>CZ-CPA:</t>
  </si>
  <si>
    <t>42</t>
  </si>
  <si>
    <t>Zadavatel:</t>
  </si>
  <si>
    <t>IČ:</t>
  </si>
  <si>
    <t>70994234</t>
  </si>
  <si>
    <t>Správa železnic, státní organizace</t>
  </si>
  <si>
    <t>DIČ:</t>
  </si>
  <si>
    <t>CZ 70994234</t>
  </si>
  <si>
    <t>Uchazeč:</t>
  </si>
  <si>
    <t>Vyplň údaj</t>
  </si>
  <si>
    <t>Projektant:</t>
  </si>
  <si>
    <t>45274983</t>
  </si>
  <si>
    <t>TOP CON SERVIS s.r.o.</t>
  </si>
  <si>
    <t>CZ45274983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</si>
  <si>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</si>
  <si>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</si>
  <si>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</si>
  <si>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</si>
  <si>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</si>
  <si>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</si>
  <si>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</si>
  <si>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</si>
  <si>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</si>
  <si>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</si>
  <si>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</si>
  <si>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</si>
  <si>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</si>
  <si>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</si>
  <si>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</si>
  <si>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</si>
  <si>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</si>
  <si>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</si>
  <si>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</si>
  <si>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</si>
  <si>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</si>
  <si>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</si>
  <si>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</si>
  <si>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</si>
  <si>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</si>
  <si>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</si>
  <si>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</si>
  <si>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</si>
  <si>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</si>
  <si>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</si>
  <si>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</si>
  <si>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</si>
  <si>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</si>
  <si>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</si>
  <si>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</si>
  <si>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</si>
  <si>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</si>
  <si>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</si>
  <si>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</si>
  <si>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</si>
  <si>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</si>
  <si>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</si>
  <si>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</si>
  <si>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</si>
  <si>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</si>
  <si>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</si>
  <si>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</si>
  <si>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</si>
  <si>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21-12-01</t>
  </si>
  <si>
    <t>Oprava mostu v km 1,508 _ Most</t>
  </si>
  <si>
    <t>ING</t>
  </si>
  <si>
    <t>1</t>
  </si>
  <si>
    <t>{71c05ca9-595e-4ab6-a994-5fd99d55be14}</t>
  </si>
  <si>
    <t>2</t>
  </si>
  <si>
    <t>/</t>
  </si>
  <si>
    <t>21-12-01/1</t>
  </si>
  <si>
    <t>Oprava mostu v km 1,508 _ NK _ PKO _ K 02</t>
  </si>
  <si>
    <t>Soupis</t>
  </si>
  <si>
    <t>{3e37fcd3-56a0-4642-a47c-90561585f750}</t>
  </si>
  <si>
    <t>21-12-01/2</t>
  </si>
  <si>
    <t>Oprava mostu v km 1,508 _ Izolace _ K 03 - K 05</t>
  </si>
  <si>
    <t>{9624fa3f-ec97-4a74-80aa-60d22cc85056}</t>
  </si>
  <si>
    <t>21-12-01/3</t>
  </si>
  <si>
    <t>Oprava mostu v km 1,508 _ Železniční svršek</t>
  </si>
  <si>
    <t>{92be1e19-d5bf-43d1-8e6f-59a92e685db2}</t>
  </si>
  <si>
    <t>21-12-01/4</t>
  </si>
  <si>
    <t xml:space="preserve">Oprava mostu v km 1,508 _ VRN </t>
  </si>
  <si>
    <t>{0302d4db-079e-48d1-bf9e-553ddd930b21}</t>
  </si>
  <si>
    <t>21-12-01/5</t>
  </si>
  <si>
    <t xml:space="preserve">Oprava mostu v km 1,508 _ DSPS </t>
  </si>
  <si>
    <t>{4f61e6f9-a453-4686-b039-4146aa947246}</t>
  </si>
  <si>
    <t>KRYCÍ LIST SOUPISU PRACÍ</t>
  </si>
  <si>
    <t>Objekt:</t>
  </si>
  <si>
    <t>21-12-01 - Oprava mostu v km 1,508 _ Most</t>
  </si>
  <si>
    <t>Soupis:</t>
  </si>
  <si>
    <t>21-12-01/1 - Oprava mostu v km 1,508 _ NK _ PKO _ K 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</si>
  <si>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</si>
  <si>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</si>
  <si>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</si>
  <si>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</si>
  <si>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</si>
  <si>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</si>
  <si>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</si>
  <si>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</si>
  <si>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</si>
  <si>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</si>
  <si>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</si>
  <si>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</si>
  <si>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</si>
  <si>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</si>
  <si>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</si>
  <si>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</si>
  <si>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</si>
  <si>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</si>
  <si>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</si>
  <si>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</si>
  <si>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</si>
  <si>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</si>
  <si>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</si>
  <si>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</si>
  <si>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</si>
  <si>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</si>
  <si>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</si>
  <si>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</si>
  <si>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</si>
  <si>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</si>
  <si>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</si>
  <si>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</si>
  <si>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</si>
  <si>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</si>
  <si>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</si>
  <si>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</si>
  <si>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</si>
  <si>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</si>
  <si>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</si>
  <si>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</si>
  <si>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</si>
  <si>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</si>
  <si>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119001421</t>
  </si>
  <si>
    <t>Dočasné zajištění kabelů a kabelových tratí ze 3 volně ložených kabelů</t>
  </si>
  <si>
    <t>m</t>
  </si>
  <si>
    <t>CS ÚRS 2021 02</t>
  </si>
  <si>
    <t>4</t>
  </si>
  <si>
    <t>-1657781625</t>
  </si>
  <si>
    <t>Online PSC</t>
  </si>
  <si>
    <t>https://podminky.urs.cz/item/CS_URS_2021_02/119001421</t>
  </si>
  <si>
    <t>P</t>
  </si>
  <si>
    <t>Poznámka k položce:_x000D_
K1 a K2</t>
  </si>
  <si>
    <t>VV</t>
  </si>
  <si>
    <t>170,8+170,5+170,5+113+115</t>
  </si>
  <si>
    <t>151101101</t>
  </si>
  <si>
    <t>Zřízení příložného pažení a rozepření stěn rýh hl do 2 m</t>
  </si>
  <si>
    <t>m2</t>
  </si>
  <si>
    <t>1838978397</t>
  </si>
  <si>
    <t>https://podminky.urs.cz/item/CS_URS_2021_02/151101101</t>
  </si>
  <si>
    <t>Poznámka k položce:_x000D_
na pilířích mezi NK1 a 2, na pilíři mezi NK 2 a 3</t>
  </si>
  <si>
    <t>0,65*9,5*2 "Pažení podél závěru Pilíř I a IV"</t>
  </si>
  <si>
    <t>3</t>
  </si>
  <si>
    <t>151101111</t>
  </si>
  <si>
    <t>Odstranění příložného pažení a rozepření stěn rýh hl do 2 m</t>
  </si>
  <si>
    <t>250644969</t>
  </si>
  <si>
    <t>https://podminky.urs.cz/item/CS_URS_2021_02/151101111</t>
  </si>
  <si>
    <t>Zakládání</t>
  </si>
  <si>
    <t>273322611</t>
  </si>
  <si>
    <t>Základové desky ze ŽB se zvýšenými nároky na prostředí tř. C 30/37</t>
  </si>
  <si>
    <t>m3</t>
  </si>
  <si>
    <t>-1750529570</t>
  </si>
  <si>
    <t>https://podminky.urs.cz/item/CS_URS_2021_02/273322611</t>
  </si>
  <si>
    <t>"žb přechodová deska pilíř I"  9</t>
  </si>
  <si>
    <t>"kapsa pro závěr pilíř I"    0,3*0,3*(0,13+0,395+0,8+5,271+0,8+0,742+0,543)</t>
  </si>
  <si>
    <t>"žb přechodová deska pilíř IV"   9</t>
  </si>
  <si>
    <t>"kapsa pro závěr pilíř IV"    0,3*0,3*(0,773+0,8+4,55+0,8+0,345)</t>
  </si>
  <si>
    <t>Součet</t>
  </si>
  <si>
    <t>5</t>
  </si>
  <si>
    <t>273351121</t>
  </si>
  <si>
    <t>Zřízení bednění základových desek</t>
  </si>
  <si>
    <t>921241629</t>
  </si>
  <si>
    <t>https://podminky.urs.cz/item/CS_URS_2021_02/273351121</t>
  </si>
  <si>
    <t>"žb přechodová deska pilíř I"     6,549*1,160+25,4+6,65*(0,5+0,5+0,15)+1,444*(0,6+0,6+0,15)</t>
  </si>
  <si>
    <t>"kapsa pro závěr pilíř I"    0,7*(0,13+0,395+0,8+5,271+0,8+0,742+0,543)</t>
  </si>
  <si>
    <t>"žb přechodová deska pilíř IV"  6,379*1,160+23,8+6,068*(0,6+0,6+0,15)+2,152*(0,4+0,4+0,15)</t>
  </si>
  <si>
    <t>"kapsa pro závěr pilíř IV"    0,7*(0,773+0,8+4,55+0,8+0,345)</t>
  </si>
  <si>
    <t>6</t>
  </si>
  <si>
    <t>273351122</t>
  </si>
  <si>
    <t>Odstranění bednění základových desek</t>
  </si>
  <si>
    <t>1168789791</t>
  </si>
  <si>
    <t>https://podminky.urs.cz/item/CS_URS_2021_02/273351122</t>
  </si>
  <si>
    <t>7</t>
  </si>
  <si>
    <t>273361821</t>
  </si>
  <si>
    <t>Výztuž základových desek betonářskou ocelí 10 505 (R)</t>
  </si>
  <si>
    <t>t</t>
  </si>
  <si>
    <t>629114924</t>
  </si>
  <si>
    <t>https://podminky.urs.cz/item/CS_URS_2021_02/273361821</t>
  </si>
  <si>
    <t>"ŽB přechodové desky u pipíře I"    1,210</t>
  </si>
  <si>
    <t>"ŽB přechodové desky u pipíře IV"   1,18962</t>
  </si>
  <si>
    <t>Vodorovné konstrukce</t>
  </si>
  <si>
    <t>8</t>
  </si>
  <si>
    <t>421941512</t>
  </si>
  <si>
    <t>Demontáž podlahových plechů s výztuhami na mostech</t>
  </si>
  <si>
    <t>644638479</t>
  </si>
  <si>
    <t>https://podminky.urs.cz/item/CS_URS_2021_02/421941512</t>
  </si>
  <si>
    <t>"demontáž podlah pro obnovu PKO a osazení mostnic"    1759,0</t>
  </si>
  <si>
    <t>9</t>
  </si>
  <si>
    <t>421941311</t>
  </si>
  <si>
    <t>Montáž podlahy z plechů s výztuhami při opravě mostu</t>
  </si>
  <si>
    <t>1334570317</t>
  </si>
  <si>
    <t>https://podminky.urs.cz/item/CS_URS_2021_02/421941311</t>
  </si>
  <si>
    <t>"zpětná montáž podlah po obnově PKO a osazení mostnic"    1759,0</t>
  </si>
  <si>
    <t>10</t>
  </si>
  <si>
    <t>429172111</t>
  </si>
  <si>
    <t>Výroba ocelových prvků pro opravu mostů šroubovaných nebo svařovaných do 100 kg</t>
  </si>
  <si>
    <t>kg</t>
  </si>
  <si>
    <t>649910684</t>
  </si>
  <si>
    <t>https://podminky.urs.cz/item/CS_URS_2021_02/429172111</t>
  </si>
  <si>
    <t>Poznámka k položce:_x000D_
výroba odvodnění (nerez) 2 ks</t>
  </si>
  <si>
    <t>"trubka nerez DN 150 tl. 2,0 mm"    6,72</t>
  </si>
  <si>
    <t>"plech nerezový tl 6,0mm tabule"    16,148</t>
  </si>
  <si>
    <t>11</t>
  </si>
  <si>
    <t>429172112</t>
  </si>
  <si>
    <t>Výroba ocelových prvků pro opravu mostů šroubovaných nebo svařovaných přes 100 kg</t>
  </si>
  <si>
    <t>-2060823501</t>
  </si>
  <si>
    <t>https://podminky.urs.cz/item/CS_URS_2021_02/429172112</t>
  </si>
  <si>
    <t>"kabelové žlaby"  8606</t>
  </si>
  <si>
    <t>"ocel pro opravné práce "   1263</t>
  </si>
  <si>
    <t>12</t>
  </si>
  <si>
    <t>429172212</t>
  </si>
  <si>
    <t>Montáž ocelových prvků pro opravu mostů šroubovaných nebo svařovaných přes 100 kg</t>
  </si>
  <si>
    <t>78135645</t>
  </si>
  <si>
    <t>https://podminky.urs.cz/item/CS_URS_2021_02/429172212</t>
  </si>
  <si>
    <t>9581,55339805825*1,03 'Přepočtené koeficientem množství</t>
  </si>
  <si>
    <t>13</t>
  </si>
  <si>
    <t>M</t>
  </si>
  <si>
    <t>13010560.R</t>
  </si>
  <si>
    <t>ocel jakosti S235JR</t>
  </si>
  <si>
    <t>1107500029</t>
  </si>
  <si>
    <t>Poznámka k položce:_x000D_
včetně prořezu 3,0%</t>
  </si>
  <si>
    <t>8,606*1,03 'Přepočtené koeficientem množství</t>
  </si>
  <si>
    <t>14</t>
  </si>
  <si>
    <t>13010561.R</t>
  </si>
  <si>
    <t>ocel jakosti S355 J2+N</t>
  </si>
  <si>
    <t>-2052837904</t>
  </si>
  <si>
    <t>"ocel pro opravné práce včetně prořezu 3%"   1,263</t>
  </si>
  <si>
    <t>1,263*1,03 'Přepočtené koeficientem množství</t>
  </si>
  <si>
    <t>13010562.R</t>
  </si>
  <si>
    <t>ocel jakosti S235 J2+C450</t>
  </si>
  <si>
    <t>-695106926</t>
  </si>
  <si>
    <t>"ocel pro spřahovací trny včetně prořezu 3%"   0,241</t>
  </si>
  <si>
    <t>0,241*1,03 'Přepočtené koeficientem množství</t>
  </si>
  <si>
    <t>16</t>
  </si>
  <si>
    <t>451476121</t>
  </si>
  <si>
    <t>Podkladní vrstva plastbetonová tixotropní první vrstva tl 10 mm</t>
  </si>
  <si>
    <t>-893863508</t>
  </si>
  <si>
    <t>https://podminky.urs.cz/item/CS_URS_2021_02/451476121</t>
  </si>
  <si>
    <t>Poznámka k položce:_x000D_
viz. příloha č. D.2.1.4-2-009 ,Tvar přechodové desky u pilíře I_x000D_
D.2.1.4-2-010 ,Tvar přechodové desky u pilíře IV</t>
  </si>
  <si>
    <t>"pod patku zábradlí, pilíř I."     0,22*0,5</t>
  </si>
  <si>
    <t>"pod patku zábradlí, pilíř IV."     (0,22*0,26)*2</t>
  </si>
  <si>
    <t>17</t>
  </si>
  <si>
    <t>451476122</t>
  </si>
  <si>
    <t>Podkladní vrstva plastbetonová tixotropní každá další vrstva tl 10 mm</t>
  </si>
  <si>
    <t>698090319</t>
  </si>
  <si>
    <t>https://podminky.urs.cz/item/CS_URS_2021_02/451476122</t>
  </si>
  <si>
    <t>Komunikace pozemní</t>
  </si>
  <si>
    <t>18</t>
  </si>
  <si>
    <t>521272215</t>
  </si>
  <si>
    <t>Demontáž mostnic s odsunem hmot mimo objekt mostu</t>
  </si>
  <si>
    <t>kus</t>
  </si>
  <si>
    <t>1365076149</t>
  </si>
  <si>
    <t>https://podminky.urs.cz/item/CS_URS_2021_02/521272215</t>
  </si>
  <si>
    <t>19</t>
  </si>
  <si>
    <t>521273221</t>
  </si>
  <si>
    <t>Montáž dřevěných mostnic železničního mostu s převýšením bez klínu</t>
  </si>
  <si>
    <t>-452338833</t>
  </si>
  <si>
    <t>https://podminky.urs.cz/item/CS_URS_2021_02/521273221</t>
  </si>
  <si>
    <t>20</t>
  </si>
  <si>
    <t>60815365.1</t>
  </si>
  <si>
    <t>mostnice dřevěná impregnovaná olejem DB 245x260mm dl 2,4m</t>
  </si>
  <si>
    <t>-466182090</t>
  </si>
  <si>
    <t>Poznámka k položce:_x000D_
NEOCEŇOVAT!  použitý výzisk.</t>
  </si>
  <si>
    <t>(0,245*0,26*2,4)*263</t>
  </si>
  <si>
    <t>Úpravy povrchů, podlahy a osazování výplní</t>
  </si>
  <si>
    <t>628613223</t>
  </si>
  <si>
    <t>Protikorozní ochrana OK mostu III.tř.-základní a podkladní epoxidový, vrchní PU nátěr bez metalizace</t>
  </si>
  <si>
    <t>-1771489995</t>
  </si>
  <si>
    <t>https://podminky.urs.cz/item/CS_URS_2021_02/628613223</t>
  </si>
  <si>
    <t>"podlahy - oprava"    711,0</t>
  </si>
  <si>
    <t>"zábradlí - oprava+nové"    105,0+1,0</t>
  </si>
  <si>
    <t>22</t>
  </si>
  <si>
    <t>628613224</t>
  </si>
  <si>
    <t>Protikorozní ochrana OK mostu IV.tř.- základní a podkladní epoxidový, vrchní PU nátěr bez metalizace</t>
  </si>
  <si>
    <t>1750854151</t>
  </si>
  <si>
    <t>https://podminky.urs.cz/item/CS_URS_2021_02/628613224</t>
  </si>
  <si>
    <t xml:space="preserve"> "obnova PKO viz nátěrové plochy"    9246,0-817,0</t>
  </si>
  <si>
    <t>Ostatní konstrukce a práce, bourání</t>
  </si>
  <si>
    <t>23</t>
  </si>
  <si>
    <t>911121211</t>
  </si>
  <si>
    <t>Výroba ocelového zábradli při opravách mostů</t>
  </si>
  <si>
    <t>1249348106</t>
  </si>
  <si>
    <t>https://podminky.urs.cz/item/CS_URS_2021_02/911121211</t>
  </si>
  <si>
    <t>"zábradlí u pilíře I. a IV."     0,634+1,23</t>
  </si>
  <si>
    <t>24</t>
  </si>
  <si>
    <t>911121311</t>
  </si>
  <si>
    <t>Montáž ocelového zábradli při opravách mostů</t>
  </si>
  <si>
    <t>753923361</t>
  </si>
  <si>
    <t>https://podminky.urs.cz/item/CS_URS_2021_02/911121311</t>
  </si>
  <si>
    <t>25</t>
  </si>
  <si>
    <t>-593615616</t>
  </si>
  <si>
    <t>"včetně prořezu 3%"     0,143*1,03</t>
  </si>
  <si>
    <t>26</t>
  </si>
  <si>
    <t>914111111</t>
  </si>
  <si>
    <t>Montáž svislé dopravní značky do velikosti 1 m2 objímkami na sloupek nebo konzolu</t>
  </si>
  <si>
    <t>1104761220</t>
  </si>
  <si>
    <t>https://podminky.urs.cz/item/CS_URS_2021_02/914111111</t>
  </si>
  <si>
    <t>27</t>
  </si>
  <si>
    <t>40445600.R</t>
  </si>
  <si>
    <t>Plavební znak okraj levý</t>
  </si>
  <si>
    <t>-223322425</t>
  </si>
  <si>
    <t>28</t>
  </si>
  <si>
    <t>40445601.R</t>
  </si>
  <si>
    <t>Plavební znak okraj pravý</t>
  </si>
  <si>
    <t>175088575</t>
  </si>
  <si>
    <t>29</t>
  </si>
  <si>
    <t>40445602.R</t>
  </si>
  <si>
    <t>Plavební znaka středový</t>
  </si>
  <si>
    <t>12855398</t>
  </si>
  <si>
    <t>30</t>
  </si>
  <si>
    <t>40445257</t>
  </si>
  <si>
    <t>svorka upínací na sloupek D 70mm</t>
  </si>
  <si>
    <t>-1566074964</t>
  </si>
  <si>
    <t>31</t>
  </si>
  <si>
    <t>40445254</t>
  </si>
  <si>
    <t>víčko plastové na sloupek D 70mm</t>
  </si>
  <si>
    <t>2061565525</t>
  </si>
  <si>
    <t>32</t>
  </si>
  <si>
    <t>931941150.R</t>
  </si>
  <si>
    <t>Osazení dilatačního mostního závěru - včetně dodávky materiálu</t>
  </si>
  <si>
    <t>2062640031</t>
  </si>
  <si>
    <t>"délka závěr pilíř I"   8,85</t>
  </si>
  <si>
    <t>"délka závěr pilíř IV"   7,342</t>
  </si>
  <si>
    <t>33</t>
  </si>
  <si>
    <t>936171150</t>
  </si>
  <si>
    <t>Demontáž pojistných úhelníků L 160 x 160 x 14 na železničních mostech přímých nebo v oblouku</t>
  </si>
  <si>
    <t>1467817877</t>
  </si>
  <si>
    <t>https://podminky.urs.cz/item/CS_URS_2021_02/936171150</t>
  </si>
  <si>
    <t>"demontáž pro obnovu  PKO a osazení mostnic s svršku"     182,93</t>
  </si>
  <si>
    <t>34</t>
  </si>
  <si>
    <t>936171311</t>
  </si>
  <si>
    <t>Montáž pojistných úhelníků L 160x100x14 v koleji S 49 na mostě</t>
  </si>
  <si>
    <t>-444277012</t>
  </si>
  <si>
    <t>https://podminky.urs.cz/item/CS_URS_2021_02/936171311</t>
  </si>
  <si>
    <t>Poznámka k položce:_x000D_
včetně doplnění poškozeného  spojovacího materiálu</t>
  </si>
  <si>
    <t>"zpětná montáž  po obnově PKO a osazení Mostnic s svršku"     182,930</t>
  </si>
  <si>
    <t>35</t>
  </si>
  <si>
    <t>936171200.R</t>
  </si>
  <si>
    <t>Demontáž kabelových žlabů</t>
  </si>
  <si>
    <t>-161633673</t>
  </si>
  <si>
    <t>2*158,98</t>
  </si>
  <si>
    <t>36</t>
  </si>
  <si>
    <t>936943131</t>
  </si>
  <si>
    <t>Montáž odvodnění mostu z potrubí nerezového DN 150</t>
  </si>
  <si>
    <t>-622209844</t>
  </si>
  <si>
    <t>https://podminky.urs.cz/item/CS_URS_2021_02/936943131</t>
  </si>
  <si>
    <t>Poznámka k položce:_x000D_
nerezový svislý svod vč. límce</t>
  </si>
  <si>
    <t>"plnící trubky pro ozub NK"     2*(0,3+0,120)</t>
  </si>
  <si>
    <t>37</t>
  </si>
  <si>
    <t>13756659.R</t>
  </si>
  <si>
    <t>trubka nerez DN 150 tl. 2,0 mm</t>
  </si>
  <si>
    <t>-1343728779</t>
  </si>
  <si>
    <t>Poznámka k položce:_x000D_
1m=7,62 kg</t>
  </si>
  <si>
    <t>"včetně prořezu 5%"    0,84*1,05</t>
  </si>
  <si>
    <t>38</t>
  </si>
  <si>
    <t>13756640.R</t>
  </si>
  <si>
    <t>plech nerezový tl 6,0mm tabule</t>
  </si>
  <si>
    <t>1108602947</t>
  </si>
  <si>
    <t>"včetně žeber víka vpusti, vč. prořezu 5%"   ((0,2592+0,0612)*48)*1,05</t>
  </si>
  <si>
    <t>39</t>
  </si>
  <si>
    <t>936943139</t>
  </si>
  <si>
    <t>Příplatek k odvodnění mostu z potrubí nerezového DN 150 za krácení</t>
  </si>
  <si>
    <t>804567786</t>
  </si>
  <si>
    <t>https://podminky.urs.cz/item/CS_URS_2021_02/936943139</t>
  </si>
  <si>
    <t>40</t>
  </si>
  <si>
    <t>938532111</t>
  </si>
  <si>
    <t>Broušení nerovností mostovky do 2 mm</t>
  </si>
  <si>
    <t>64732098</t>
  </si>
  <si>
    <t>https://podminky.urs.cz/item/CS_URS_2021_02/938532111</t>
  </si>
  <si>
    <t>"přebroušení podkladu pod NAIP"    59,543</t>
  </si>
  <si>
    <t>41</t>
  </si>
  <si>
    <t>783901451</t>
  </si>
  <si>
    <t>Zametení betonových podlah před provedením nátěru</t>
  </si>
  <si>
    <t>1754650648</t>
  </si>
  <si>
    <t>https://podminky.urs.cz/item/CS_URS_2021_02/783901451</t>
  </si>
  <si>
    <t>Poznámka k položce:_x000D_
úklid mostovky po přebroušení</t>
  </si>
  <si>
    <t>938905135</t>
  </si>
  <si>
    <t xml:space="preserve">Údržba OK mostů - jednotlivá výměna nýtu za trhací šroub M 20 </t>
  </si>
  <si>
    <t>-800625873</t>
  </si>
  <si>
    <t>https://podminky.urs.cz/item/CS_URS_2021_02/938905135</t>
  </si>
  <si>
    <t>"předpoklad kusů"    40</t>
  </si>
  <si>
    <t>43</t>
  </si>
  <si>
    <t>938905311</t>
  </si>
  <si>
    <t>Údržba OK mostů - očistění, nátěr, namazání ložisek</t>
  </si>
  <si>
    <t>538890637</t>
  </si>
  <si>
    <t>https://podminky.urs.cz/item/CS_URS_2021_02/938905311</t>
  </si>
  <si>
    <t>44</t>
  </si>
  <si>
    <t>938905340.R</t>
  </si>
  <si>
    <t>Repase revizní lávky mostu</t>
  </si>
  <si>
    <t>soub</t>
  </si>
  <si>
    <t>1841078871</t>
  </si>
  <si>
    <t>45</t>
  </si>
  <si>
    <t>941321111.1</t>
  </si>
  <si>
    <t>Montáž lešení řadového modulového těžkého zatížení do 300 kg/m2 š přes 0,9 do 1,2 m v do 10 m</t>
  </si>
  <si>
    <t>-171480543</t>
  </si>
  <si>
    <t>"lešení vnější"    (166,0*6,0)*2</t>
  </si>
  <si>
    <t>"lešení vnější"    (75,0*6,0)*2</t>
  </si>
  <si>
    <t>"lešení vnitřní"    (75,0*6,0)*2</t>
  </si>
  <si>
    <t>46</t>
  </si>
  <si>
    <t>941321211</t>
  </si>
  <si>
    <t>Příplatek k lešení řadovému modulovému těžkému š 1,2 m v přes 10 do 25 m za první a ZKD den použití</t>
  </si>
  <si>
    <t>1498740721</t>
  </si>
  <si>
    <t>https://podminky.urs.cz/item/CS_URS_2021_02/941321211</t>
  </si>
  <si>
    <t>"lešení vnější 122 dnů"    122*1992,0</t>
  </si>
  <si>
    <t>"lešení vnější  65 dnů"    65*900,0</t>
  </si>
  <si>
    <t>"lešení vnitřní 65 dnů"    65*900,0</t>
  </si>
  <si>
    <t>47</t>
  </si>
  <si>
    <t>941321811.1</t>
  </si>
  <si>
    <t>Demontáž lešení řadového modulového těžkého zatížení do 300 kg/m2 š přes 0,9 do 1,2 m v do 10 m</t>
  </si>
  <si>
    <t>-1557443066</t>
  </si>
  <si>
    <t>48</t>
  </si>
  <si>
    <t>944611111</t>
  </si>
  <si>
    <t>Montáž ochranné plachty z textilie z umělých vláken</t>
  </si>
  <si>
    <t>-1656876565</t>
  </si>
  <si>
    <t>https://podminky.urs.cz/item/CS_URS_2021_02/944611111</t>
  </si>
  <si>
    <t>"plošina spodní"    1660,0*2</t>
  </si>
  <si>
    <t>"plošina horní"    302,5*2</t>
  </si>
  <si>
    <t>"boky"    1992,0+900,0</t>
  </si>
  <si>
    <t>"čela"    70,0</t>
  </si>
  <si>
    <t>49</t>
  </si>
  <si>
    <t>944611211</t>
  </si>
  <si>
    <t>Příplatek k ochranné plachtě za první a ZKD den použití</t>
  </si>
  <si>
    <t>-519739917</t>
  </si>
  <si>
    <t>https://podminky.urs.cz/item/CS_URS_2021_02/944611211</t>
  </si>
  <si>
    <t>"plošina spodní"    (1660,0*2)*122</t>
  </si>
  <si>
    <t>"plošina horní"    (302,5*2)*65</t>
  </si>
  <si>
    <t>"boky"    1992,0*122</t>
  </si>
  <si>
    <t>"boky"    900,0*65</t>
  </si>
  <si>
    <t>"čela"    70,0*65</t>
  </si>
  <si>
    <t>50</t>
  </si>
  <si>
    <t>944611811</t>
  </si>
  <si>
    <t>Demontáž ochranné plachty z textilie z umělých vláken</t>
  </si>
  <si>
    <t>1589523762</t>
  </si>
  <si>
    <t>https://podminky.urs.cz/item/CS_URS_2021_02/944611811</t>
  </si>
  <si>
    <t>51</t>
  </si>
  <si>
    <t>946221131.1</t>
  </si>
  <si>
    <t>Montáž lešení zavěšeného dílcového na potrubních mostech zatížení tř. 3 do 200 kg/m2 v do 10 m</t>
  </si>
  <si>
    <t>1217381533</t>
  </si>
  <si>
    <t>"plošina spodní"   166,0*10,0</t>
  </si>
  <si>
    <t>"plošina horní"   55,0*5,5</t>
  </si>
  <si>
    <t>52</t>
  </si>
  <si>
    <t>946221231</t>
  </si>
  <si>
    <t>Příplatek k lešení zavěšenému dílcovému na mostech 200 kg/m2 v do 10 m za první a ZKD den použití</t>
  </si>
  <si>
    <t>-721210915</t>
  </si>
  <si>
    <t>https://podminky.urs.cz/item/CS_URS_2021_02/946221231</t>
  </si>
  <si>
    <t>"plošina spodní - 122 dnů"   122*1660,0</t>
  </si>
  <si>
    <t>"plošina horní - 55 dnů"   55*302,0</t>
  </si>
  <si>
    <t>53</t>
  </si>
  <si>
    <t>946221831.1</t>
  </si>
  <si>
    <t>Demontáž lešení zavěšeného dílcového na potrubních mostech zatížení tř. 3 do 200 kg/m2 v do 10 m</t>
  </si>
  <si>
    <t>-648879620</t>
  </si>
  <si>
    <t>54</t>
  </si>
  <si>
    <t>962051111</t>
  </si>
  <si>
    <t>Bourání mostních zdí a pilířů z ŽB</t>
  </si>
  <si>
    <t>-1489960529</t>
  </si>
  <si>
    <t>https://podminky.urs.cz/item/CS_URS_2021_02/962051111</t>
  </si>
  <si>
    <t>"žb přechodová deska pilíř I"  (((6,65+1,579)/2)*6,549)*0,35</t>
  </si>
  <si>
    <t xml:space="preserve">"žb přechodová deska pilíř IV"   (((6,068+2,152)/2)*6,379)*0,35 </t>
  </si>
  <si>
    <t>55</t>
  </si>
  <si>
    <t>963071112</t>
  </si>
  <si>
    <t>Demontáž ocelových prvků mostů šroubovaných nebo svařovaných přes 100 kg</t>
  </si>
  <si>
    <t>-1104456319</t>
  </si>
  <si>
    <t>https://podminky.urs.cz/item/CS_URS_2021_02/963071112</t>
  </si>
  <si>
    <t>"kabelové žlaby"    8606,0</t>
  </si>
  <si>
    <t>56</t>
  </si>
  <si>
    <t>966006211</t>
  </si>
  <si>
    <t>Odstranění svislých dopravních značek ze sloupů, sloupků nebo konzol</t>
  </si>
  <si>
    <t>-202585970</t>
  </si>
  <si>
    <t>https://podminky.urs.cz/item/CS_URS_2021_02/966006211</t>
  </si>
  <si>
    <t>Poznámka k položce:_x000D_
odmontování upevnění plavebních znaků z NK</t>
  </si>
  <si>
    <t>57</t>
  </si>
  <si>
    <t>977211132</t>
  </si>
  <si>
    <t>Řezání stěnovou pilou kcí z kamene hl přes 200 do 350 mm</t>
  </si>
  <si>
    <t>-2031103581</t>
  </si>
  <si>
    <t>https://podminky.urs.cz/item/CS_URS_2021_02/977211132</t>
  </si>
  <si>
    <t>"kapsa pro závěr pilíř I"   8,85*2</t>
  </si>
  <si>
    <t>"kapsa pro závěr pilíř IV"   7,342*2</t>
  </si>
  <si>
    <t>58</t>
  </si>
  <si>
    <t>985312134</t>
  </si>
  <si>
    <t>Stěrka k vyrovnání betonových ploch rubu kleneb a podlah tl do 5 mm</t>
  </si>
  <si>
    <t>-1193641924</t>
  </si>
  <si>
    <t>https://podminky.urs.cz/item/CS_URS_2021_02/985312134</t>
  </si>
  <si>
    <t>"sanace betonu - plocha pod izolaci (předpoklad cca 15%)"    59,543*0,15</t>
  </si>
  <si>
    <t>59</t>
  </si>
  <si>
    <t>985331119</t>
  </si>
  <si>
    <t>Dodatečné vlepování betonářské výztuže D 25 mm do cementové aktivované malty včetně vyvrtání otvoru</t>
  </si>
  <si>
    <t>-1868942451</t>
  </si>
  <si>
    <t>https://podminky.urs.cz/item/CS_URS_2021_02/985331119</t>
  </si>
  <si>
    <t>Poznámka k položce:_x000D_
kotvení do stav. spodní stavby+zalití děr v nových úlož. prazích. cementová zálivk</t>
  </si>
  <si>
    <t>"kotvení mostních závěrů" 28+ 34</t>
  </si>
  <si>
    <t>997</t>
  </si>
  <si>
    <t>Přesun sutě</t>
  </si>
  <si>
    <t>60</t>
  </si>
  <si>
    <t>997221111</t>
  </si>
  <si>
    <t>Vodorovná doprava suti ze sypkých materiálů nošením do 50 m</t>
  </si>
  <si>
    <t>-167378231</t>
  </si>
  <si>
    <t>https://podminky.urs.cz/item/CS_URS_2021_02/997221111</t>
  </si>
  <si>
    <t>"kontaminovaný křemičitý písek"    693,0*0,6</t>
  </si>
  <si>
    <t>61</t>
  </si>
  <si>
    <t>997221119</t>
  </si>
  <si>
    <t>Příplatek ZKD 10 m u vodorovné dopravy suti ze sypkých materiálů nošením</t>
  </si>
  <si>
    <t>1757404341</t>
  </si>
  <si>
    <t>https://podminky.urs.cz/item/CS_URS_2021_02/997221119</t>
  </si>
  <si>
    <t>"kontaminovaný křemičitý písek"    415,8*2</t>
  </si>
  <si>
    <t>62</t>
  </si>
  <si>
    <t>997221141</t>
  </si>
  <si>
    <t>Vodorovná doprava suti ze sypkých materiálů stavebním kolečkem do 50 m</t>
  </si>
  <si>
    <t>1224220381</t>
  </si>
  <si>
    <t>https://podminky.urs.cz/item/CS_URS_2021_02/997221141</t>
  </si>
  <si>
    <t>Poznámka k položce:_x000D_
kontaminovaný křemičitý písek</t>
  </si>
  <si>
    <t>63</t>
  </si>
  <si>
    <t>997221149</t>
  </si>
  <si>
    <t>Příplatek ZKD 10 m u vodorovné dopravy suti ze sypkých materiálů stavebním kolečkem</t>
  </si>
  <si>
    <t>205291030</t>
  </si>
  <si>
    <t>https://podminky.urs.cz/item/CS_URS_2021_02/997221149</t>
  </si>
  <si>
    <t>415,8*3</t>
  </si>
  <si>
    <t>64</t>
  </si>
  <si>
    <t>997211611</t>
  </si>
  <si>
    <t>Nakládání suti na dopravní prostředky pro vodorovnou dopravu</t>
  </si>
  <si>
    <t>-727802880</t>
  </si>
  <si>
    <t>https://podminky.urs.cz/item/CS_URS_2021_02/997211611</t>
  </si>
  <si>
    <t>"kontaminovaný křemičitý písek"    415,8</t>
  </si>
  <si>
    <t>"ŽB"    50,107</t>
  </si>
  <si>
    <t>65</t>
  </si>
  <si>
    <t>997211511</t>
  </si>
  <si>
    <t>Vodorovná doprava suti po suchu na vzdálenost do 1 km</t>
  </si>
  <si>
    <t>-906874561</t>
  </si>
  <si>
    <t>https://podminky.urs.cz/item/CS_URS_2021_02/997211511</t>
  </si>
  <si>
    <t>66</t>
  </si>
  <si>
    <t>997211519</t>
  </si>
  <si>
    <t>Příplatek ZKD 1 km u vodorovné dopravy suti</t>
  </si>
  <si>
    <t>-1139538783</t>
  </si>
  <si>
    <t>https://podminky.urs.cz/item/CS_URS_2021_02/997211519</t>
  </si>
  <si>
    <t>Poznámka k položce:_x000D_
předpokláhaná skládka do 10 km Skládka Libčice nad Vltavou</t>
  </si>
  <si>
    <t>465,907*20 'Přepočtené koeficientem množství</t>
  </si>
  <si>
    <t>67</t>
  </si>
  <si>
    <t>997013602</t>
  </si>
  <si>
    <t>Poplatek za uložení na skládce (skládkovné) stavebního odpadu železobetonového kód odpadu 17 01 01</t>
  </si>
  <si>
    <t>581787051</t>
  </si>
  <si>
    <t>https://podminky.urs.cz/item/CS_URS_2021_02/997013602</t>
  </si>
  <si>
    <t>68</t>
  </si>
  <si>
    <t>997013843</t>
  </si>
  <si>
    <t>Poplatek za uložení na skládce (skládkovné) odpadu po otryskávání s obsahem nebezpečných látek kód odpadu 12 01 16</t>
  </si>
  <si>
    <t>583317822</t>
  </si>
  <si>
    <t>https://podminky.urs.cz/item/CS_URS_2021_02/997013843</t>
  </si>
  <si>
    <t>998</t>
  </si>
  <si>
    <t>Přesun hmot</t>
  </si>
  <si>
    <t>69</t>
  </si>
  <si>
    <t>998212111</t>
  </si>
  <si>
    <t>Přesun hmot pro mosty zděné, monolitické betonové nebo ocelové v do 20 m</t>
  </si>
  <si>
    <t>-1592937900</t>
  </si>
  <si>
    <t>https://podminky.urs.cz/item/CS_URS_2021_02/998212111</t>
  </si>
  <si>
    <t>PSV</t>
  </si>
  <si>
    <t>Práce a dodávky PSV</t>
  </si>
  <si>
    <t>711</t>
  </si>
  <si>
    <t>Izolace proti vodě, vlhkosti a plynům</t>
  </si>
  <si>
    <t>70</t>
  </si>
  <si>
    <t>711112001</t>
  </si>
  <si>
    <t>Provedení izolace proti zemní vlhkosti svislé za studena nátěrem penetračním</t>
  </si>
  <si>
    <t>-951077719</t>
  </si>
  <si>
    <t>https://podminky.urs.cz/item/CS_URS_2021_02/711112001</t>
  </si>
  <si>
    <t>"žb přechodová deska pilíř I"  (((6,65+1,579)/2)*6,549)</t>
  </si>
  <si>
    <t>"kapsa pro závěr pilíř I"    0,4*(0,13+0,395+0,8+5,271+0,8+0,742+0,543)</t>
  </si>
  <si>
    <t>"žb přechodová deska pilíř IV"   (((6,068+2,152)/2)*6,379)</t>
  </si>
  <si>
    <t>"kapsa pro závěr pilíř IV"      0,4*(0,773+0,8+4,55+0,8+0,345)</t>
  </si>
  <si>
    <t>71</t>
  </si>
  <si>
    <t>11163150</t>
  </si>
  <si>
    <t>lak penetrační asfaltový</t>
  </si>
  <si>
    <t>-1080571405</t>
  </si>
  <si>
    <t>59,543*0,00034 'Přepočtené koeficientem množství</t>
  </si>
  <si>
    <t>72</t>
  </si>
  <si>
    <t>711341570.R</t>
  </si>
  <si>
    <t>Provedení izolace mostovek - schválený systém SŽDC - stříkaná</t>
  </si>
  <si>
    <t>1483947049</t>
  </si>
  <si>
    <t>73</t>
  </si>
  <si>
    <t>711491172</t>
  </si>
  <si>
    <t>Provedení doplňků izolace proti vodě na vodorovné ploše z textilií vrstva ochranná</t>
  </si>
  <si>
    <t>-2006649618</t>
  </si>
  <si>
    <t>https://podminky.urs.cz/item/CS_URS_2021_02/711491172</t>
  </si>
  <si>
    <t>74</t>
  </si>
  <si>
    <t>69311085</t>
  </si>
  <si>
    <t>geotextilie netkaná separační, ochranná, filtrační, drenážní PP 800g/m2</t>
  </si>
  <si>
    <t>-1953769601</t>
  </si>
  <si>
    <t>59,543*1,05 'Přepočtené koeficientem množství</t>
  </si>
  <si>
    <t>75</t>
  </si>
  <si>
    <t>998711201</t>
  </si>
  <si>
    <t>Přesun hmot procentní pro izolace proti vodě, vlhkosti a plynům v objektech v do 6 m</t>
  </si>
  <si>
    <t>%</t>
  </si>
  <si>
    <t>172226571</t>
  </si>
  <si>
    <t>https://podminky.urs.cz/item/CS_URS_2021_02/998711201</t>
  </si>
  <si>
    <t>76</t>
  </si>
  <si>
    <t>998711292</t>
  </si>
  <si>
    <t>Příplatek k přesunu hmot procentní 711 za zvětšený přesun do 100 m</t>
  </si>
  <si>
    <t>1237853729</t>
  </si>
  <si>
    <t>https://podminky.urs.cz/item/CS_URS_2021_02/998711292</t>
  </si>
  <si>
    <t>741</t>
  </si>
  <si>
    <t>Elektroinstalace - silnoproud</t>
  </si>
  <si>
    <t>77</t>
  </si>
  <si>
    <t>741910401</t>
  </si>
  <si>
    <t>Montáž žlab plastový šířky s víkem</t>
  </si>
  <si>
    <t>168297187</t>
  </si>
  <si>
    <t>https://podminky.urs.cz/item/CS_URS_2021_02/741910401</t>
  </si>
  <si>
    <t>78</t>
  </si>
  <si>
    <t>34575012.R</t>
  </si>
  <si>
    <t>ZEKAN 3 (2000x130x140) žlab s víkem a spojkou</t>
  </si>
  <si>
    <t>-1550255379</t>
  </si>
  <si>
    <t>"15,6/2 zaokrouhleno"   8</t>
  </si>
  <si>
    <t>767</t>
  </si>
  <si>
    <t>Konstrukce zámečnické</t>
  </si>
  <si>
    <t>79</t>
  </si>
  <si>
    <t>767991911</t>
  </si>
  <si>
    <t>Opravy zámečnických konstrukcí ostatní - samostatné svařování</t>
  </si>
  <si>
    <t>1552847965</t>
  </si>
  <si>
    <t>https://podminky.urs.cz/item/CS_URS_2021_02/767991911</t>
  </si>
  <si>
    <t>"předpoklad 4,5m viz příloha č. D.2.1.4-2-007"    4,5</t>
  </si>
  <si>
    <t>80</t>
  </si>
  <si>
    <t>767995122.R</t>
  </si>
  <si>
    <t>Dodávka a montáž kovových doplňkových konstrukcí</t>
  </si>
  <si>
    <t>384858202</t>
  </si>
  <si>
    <t>Poznámka k položce:_x000D_
deska se zhotovitelem - letopočet opravy, obnovy nátěru</t>
  </si>
  <si>
    <t>789</t>
  </si>
  <si>
    <t>Povrchové úpravy ocelových konstrukcí a technologických zařízení</t>
  </si>
  <si>
    <t>81</t>
  </si>
  <si>
    <t>789355160</t>
  </si>
  <si>
    <t>Nátěr pásový dvousložkový epoxidový tl 50 µm na zařízení s povrchem členitým</t>
  </si>
  <si>
    <t>409360860</t>
  </si>
  <si>
    <t>https://podminky.urs.cz/item/CS_URS_2021_02/789355160</t>
  </si>
  <si>
    <t xml:space="preserve">Poznámka k položce:_x000D_
Nátěry pásové korozně namáhaných míst (svary, hrany, kouty, šroubové spoje, apod.) tloušťky 50 μm zařízení s povrchem členitým dvousložkový epoxidový.     1. Nátěr je prováděn štětcem před aplikací vlastní vrstvy nátěru._x000D_
_x000D_
</t>
  </si>
  <si>
    <t>"šrouby - ocelová nosná konstrukce"    9246*0,02</t>
  </si>
  <si>
    <t>"hrany - ocelová nosná konstrukce"    9246*0,1</t>
  </si>
  <si>
    <t>Práce a dodávky M</t>
  </si>
  <si>
    <t>21-M</t>
  </si>
  <si>
    <t>Elektromontáže</t>
  </si>
  <si>
    <t>82</t>
  </si>
  <si>
    <t>218202007</t>
  </si>
  <si>
    <t xml:space="preserve">Demontáž svítidlo výbojkové průmyslové nebo venkovní </t>
  </si>
  <si>
    <t>1287045429</t>
  </si>
  <si>
    <t>https://podminky.urs.cz/item/CS_URS_2021_02/218202007</t>
  </si>
  <si>
    <t xml:space="preserve">Poznámka k položce:_x000D_
demontáž osvětlení plavebních znaků_x000D_
</t>
  </si>
  <si>
    <t>83</t>
  </si>
  <si>
    <t>210202013</t>
  </si>
  <si>
    <t xml:space="preserve">Montáž svítidlo výbojkové průmyslové nebo venkovní </t>
  </si>
  <si>
    <t>-233856821</t>
  </si>
  <si>
    <t>https://podminky.urs.cz/item/CS_URS_2021_02/210202013</t>
  </si>
  <si>
    <t xml:space="preserve">Poznámka k položce:_x000D_
zpětná montáž osvětlení plavebních znaků_x000D_
</t>
  </si>
  <si>
    <t>22-M</t>
  </si>
  <si>
    <t>Montáže technologických zařízení pro dopravní stavby</t>
  </si>
  <si>
    <t>84</t>
  </si>
  <si>
    <t>220182041</t>
  </si>
  <si>
    <t>Položení kabelu do kabelového lože nebo do žlabu</t>
  </si>
  <si>
    <t>-1564925170</t>
  </si>
  <si>
    <t>https://podminky.urs.cz/item/CS_URS_2021_02/220182041</t>
  </si>
  <si>
    <t>Poznámka k položce:_x000D_
 zpětné uložení kabelů</t>
  </si>
  <si>
    <t>46-M</t>
  </si>
  <si>
    <t>Zemní práce při extr.mont.pracích</t>
  </si>
  <si>
    <t>85</t>
  </si>
  <si>
    <t>460001030.R</t>
  </si>
  <si>
    <t>Vytyčení trati kabelového vedení podzemního v terénu volném podél trati</t>
  </si>
  <si>
    <t>-1058264608</t>
  </si>
  <si>
    <t>HZS</t>
  </si>
  <si>
    <t>Hodinové zúčtovací sazby</t>
  </si>
  <si>
    <t>86</t>
  </si>
  <si>
    <t>HZS1451</t>
  </si>
  <si>
    <t>Hodinová zúčtovací sazba dělník údržby mostů</t>
  </si>
  <si>
    <t>hod</t>
  </si>
  <si>
    <t>512</t>
  </si>
  <si>
    <t>399738057</t>
  </si>
  <si>
    <t>https://podminky.urs.cz/item/CS_URS_2021_02/HZS1451</t>
  </si>
  <si>
    <t>"bezpečnostní hlídka pro práce mimo výluku"   20*2*10</t>
  </si>
  <si>
    <t>87</t>
  </si>
  <si>
    <t>HZS4232</t>
  </si>
  <si>
    <t>Hodinová zúčtovací sazba technik odborný</t>
  </si>
  <si>
    <t>-789700390</t>
  </si>
  <si>
    <t>https://podminky.urs.cz/item/CS_URS_2021_02/HZS4232</t>
  </si>
  <si>
    <t>88</t>
  </si>
  <si>
    <t>110030121000.R</t>
  </si>
  <si>
    <t>Hodinová zúčtovací sazba dvoucestné rypadlo</t>
  </si>
  <si>
    <t>Sh</t>
  </si>
  <si>
    <t>-2069028381</t>
  </si>
  <si>
    <t>21-12-01/2 - Oprava mostu v km 1,508 _ Izolace _ K 03 - K 05</t>
  </si>
  <si>
    <t xml:space="preserve">      997 - Přesun sutě</t>
  </si>
  <si>
    <t xml:space="preserve">      998 - Přesun hmot</t>
  </si>
  <si>
    <t>-632408742</t>
  </si>
  <si>
    <t xml:space="preserve">2*3*28,6+2*19,8+2*19,8   "3xpole 27m a 1x 18 m,  K 01  a K 03-05"  </t>
  </si>
  <si>
    <t>-225750601</t>
  </si>
  <si>
    <t>-1297870230</t>
  </si>
  <si>
    <t>"vybouraný ŽB"  42,605*2,5</t>
  </si>
  <si>
    <t>543,84*0,0095 "vybouraná izolace"</t>
  </si>
  <si>
    <t>-905172656</t>
  </si>
  <si>
    <t>111,679*20</t>
  </si>
  <si>
    <t>1134539463</t>
  </si>
  <si>
    <t>"vybouraný ŽB"    106,513</t>
  </si>
  <si>
    <t>997013847</t>
  </si>
  <si>
    <t>Poplatek za uložení na skládce (skládkovné) odpadu asfaltového s dehtem kód odpadu 17 03 01</t>
  </si>
  <si>
    <t>577756952</t>
  </si>
  <si>
    <t>https://podminky.urs.cz/item/CS_URS_2021_02/997013847</t>
  </si>
  <si>
    <t>-461247344</t>
  </si>
  <si>
    <t>457451133</t>
  </si>
  <si>
    <t>Ochranná betonová vrstva na izolaci přesýpaných objektů tl 60 mm s výztuží sítí beton C 25/30</t>
  </si>
  <si>
    <t>1259101275</t>
  </si>
  <si>
    <t>https://podminky.urs.cz/item/CS_URS_2021_02/457451133</t>
  </si>
  <si>
    <t>911122111</t>
  </si>
  <si>
    <t>Výroba dílů ocelového zábradlí do 50 kg při opravách mostů</t>
  </si>
  <si>
    <t>-122338881</t>
  </si>
  <si>
    <t>https://podminky.urs.cz/item/CS_URS_2021_02/911122111</t>
  </si>
  <si>
    <t>Poznámka k položce:_x000D_
oprava uvolněného zábradlí na konci římsy vpravo -  K05</t>
  </si>
  <si>
    <t>911122211</t>
  </si>
  <si>
    <t>Montáž dílů ocelového zábradlí do 50 kg při opravách mostů</t>
  </si>
  <si>
    <t>-648745338</t>
  </si>
  <si>
    <t>https://podminky.urs.cz/item/CS_URS_2021_02/911122211</t>
  </si>
  <si>
    <t>-1011265861</t>
  </si>
  <si>
    <t>"včetně prořezu 5 %"    0,045*1,05</t>
  </si>
  <si>
    <t>-2116911098</t>
  </si>
  <si>
    <t>"přebroušení podkladu pod NAIP"    543,84</t>
  </si>
  <si>
    <t>-1668591821</t>
  </si>
  <si>
    <t>963051111</t>
  </si>
  <si>
    <t>Bourání mostní nosné konstrukce z ŽB</t>
  </si>
  <si>
    <t>1073557899</t>
  </si>
  <si>
    <t>https://podminky.urs.cz/item/CS_URS_2021_02/963051111</t>
  </si>
  <si>
    <t>"tvrdá ochrana izolace 3*27m"    3*28,6*0,04*(4,5+4,3)/2</t>
  </si>
  <si>
    <t>"tvrdá ochrana izolace 18m"  19,8*0,04*(4,6+4,4)/2</t>
  </si>
  <si>
    <t>"žlaby" (3*28,6+19,8+7,9+6,2)*2*0,1</t>
  </si>
  <si>
    <t>-1086177656</t>
  </si>
  <si>
    <t>"sanace betonu - plocha pod izolaci"    543,84</t>
  </si>
  <si>
    <t>1553662780</t>
  </si>
  <si>
    <t>"3*27m"    3*28,6*(5,2+5,4)/2</t>
  </si>
  <si>
    <t>"18m"  19,8*(4,6+4,4)/2</t>
  </si>
  <si>
    <t>-135596982</t>
  </si>
  <si>
    <t>543,84*0,00034 'Přepočtené koeficientem množství</t>
  </si>
  <si>
    <t>711131811</t>
  </si>
  <si>
    <t>Odstranění izolace proti zemní vlhkosti vodorovné</t>
  </si>
  <si>
    <t>1956988994</t>
  </si>
  <si>
    <t>https://podminky.urs.cz/item/CS_URS_2021_02/711131811</t>
  </si>
  <si>
    <t>711341564</t>
  </si>
  <si>
    <t>Provedení hydroizolace mostovek pásy přitavením NAIP</t>
  </si>
  <si>
    <t>-57489648</t>
  </si>
  <si>
    <t>https://podminky.urs.cz/item/CS_URS_2021_02/711341564</t>
  </si>
  <si>
    <t>62857020.R</t>
  </si>
  <si>
    <t xml:space="preserve">pás těžký asfaltový, schválený systém SŽ </t>
  </si>
  <si>
    <t>-1940808781</t>
  </si>
  <si>
    <t>543,84*1,1655 'Přepočtené koeficientem množství</t>
  </si>
  <si>
    <t>711491177</t>
  </si>
  <si>
    <t>Připevnění doplňků izolace proti vodě nerezovou lištou</t>
  </si>
  <si>
    <t>-398175103</t>
  </si>
  <si>
    <t>https://podminky.urs.cz/item/CS_URS_2021_02/711491177</t>
  </si>
  <si>
    <t>28,6*3*2+19,8*2</t>
  </si>
  <si>
    <t>13756655.R</t>
  </si>
  <si>
    <t>pásnice nerezová 50/5 - (kotvení izolace)</t>
  </si>
  <si>
    <t>-30240126</t>
  </si>
  <si>
    <t>Poznámka k položce:_x000D_
včetně prořezu 5%</t>
  </si>
  <si>
    <t>211,2*1,05 'Přepočtené koeficientem množství</t>
  </si>
  <si>
    <t>59030055.R</t>
  </si>
  <si>
    <t>vrut nerezový se šestihrannou hlavou 8x70mm, včetně hmoždinky</t>
  </si>
  <si>
    <t>1330324683</t>
  </si>
  <si>
    <t>211,0*3</t>
  </si>
  <si>
    <t>2702667</t>
  </si>
  <si>
    <t>192492731</t>
  </si>
  <si>
    <t>Montáž žlab plastový šířky víkem</t>
  </si>
  <si>
    <t>-1721239775</t>
  </si>
  <si>
    <t>2*3*28,6+2*19,8      "3xpole 27m a 1x 18 m"</t>
  </si>
  <si>
    <t>-628422586</t>
  </si>
  <si>
    <t>"211,2/2 - zaokrouhleno"    106</t>
  </si>
  <si>
    <t>Položení  kabelu do kabelového lože nebo do žlabu</t>
  </si>
  <si>
    <t>-740820259</t>
  </si>
  <si>
    <t>21-12-01/3 - Oprava mostu v km 1,508 _ Železniční svršek</t>
  </si>
  <si>
    <t>OST - Ostatní</t>
  </si>
  <si>
    <t>5905055010</t>
  </si>
  <si>
    <t>Odstranění stávajícího kolejového lože odtěžením v koleji</t>
  </si>
  <si>
    <t>Sborník UOŽI 01 2021</t>
  </si>
  <si>
    <t>-1831030550</t>
  </si>
  <si>
    <t>PSC</t>
  </si>
  <si>
    <t>Poznámka k souboru cen:_x000D_
1. V cenách jsou započteny náklady na odstranění KL, úpravu pláně a rozprostření výzisku na terén nebo jeho naložení na dopravní prostředek. 2. Položka se použije v případech, kdy se nové KL nezřizuje.</t>
  </si>
  <si>
    <t>25,2+208,3</t>
  </si>
  <si>
    <t>5905060010</t>
  </si>
  <si>
    <t>Zřízení nového kolejového lože v koleji</t>
  </si>
  <si>
    <t>1913293524</t>
  </si>
  <si>
    <t>Poznámka k souboru cen:_x000D_
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</si>
  <si>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5955101000</t>
  </si>
  <si>
    <t>Kamenivo drcené štěrk frakce 31,5/63 třídy BI</t>
  </si>
  <si>
    <t>445686981</t>
  </si>
  <si>
    <t>233*1,8 'Přepočtené koeficientem množství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</si>
  <si>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</si>
  <si>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</t>
  </si>
  <si>
    <t>5956101000</t>
  </si>
  <si>
    <t>Pražec dřevěný příčný nevystrojený dub 2600x260x160 mm</t>
  </si>
  <si>
    <t>Poznámka k položce:_x000D_
NEOCEŇOVAT! - dodávka ST</t>
  </si>
  <si>
    <t>5958158070</t>
  </si>
  <si>
    <t>Podložka polyetylenová pod podkladnici 380/160/2 (S4, R4)</t>
  </si>
  <si>
    <t>1523303791</t>
  </si>
  <si>
    <t>20*2</t>
  </si>
  <si>
    <t>5906015120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</si>
  <si>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</t>
  </si>
  <si>
    <t>15"6*/R65, 9*S49</t>
  </si>
  <si>
    <t>5956213065</t>
  </si>
  <si>
    <t>Pražec betonový příčný vystrojený  užitý tv. SB 8 P</t>
  </si>
  <si>
    <t>5906130360</t>
  </si>
  <si>
    <t>Montáž kolejového roštu v ose koleje pražce betonové vystrojené tv. R65 rozdělení "d". Poznámka: 1. V cenách jsou započteny náklady na manipulaci a montáž KR, u pražců dřevěných nevystrojených i na vrtání pražců. 2. V cenách nejsou obsaženy náklady na dod</t>
  </si>
  <si>
    <t>km</t>
  </si>
  <si>
    <t>0,075</t>
  </si>
  <si>
    <t>5906130390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</si>
  <si>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</t>
  </si>
  <si>
    <t>0,005</t>
  </si>
  <si>
    <t>5906140170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</si>
  <si>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</t>
  </si>
  <si>
    <t>5906140200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</si>
  <si>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</t>
  </si>
  <si>
    <t>5907010080</t>
  </si>
  <si>
    <t xml:space="preserve"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</t>
  </si>
  <si>
    <t>2*4</t>
  </si>
  <si>
    <t>5957131030</t>
  </si>
  <si>
    <t>Lepený izolovaný styk tv. S49 délky 4,00 m</t>
  </si>
  <si>
    <t>5907025040</t>
  </si>
  <si>
    <t xml:space="preserve"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</t>
  </si>
  <si>
    <t>(1560-1390)*2</t>
  </si>
  <si>
    <t>5957104035</t>
  </si>
  <si>
    <t>Kolejnicové pásy třídy R260 tv. 49 E1 délky 120 metrů</t>
  </si>
  <si>
    <t>300/120+0,5</t>
  </si>
  <si>
    <t>5958158005</t>
  </si>
  <si>
    <t>Podložka pryžová pod patu kolejnice S49  183/126/6</t>
  </si>
  <si>
    <t>1640867702</t>
  </si>
  <si>
    <t>574</t>
  </si>
  <si>
    <t>5958158020</t>
  </si>
  <si>
    <t>Podložka pryžová pod patu kolejnice R65 183/151/6</t>
  </si>
  <si>
    <t>1952828158</t>
  </si>
  <si>
    <t>410</t>
  </si>
  <si>
    <t>5958128005</t>
  </si>
  <si>
    <t>Komplety Skl 24 (šroub RS 0, matice M 22, podložka Uls 6)</t>
  </si>
  <si>
    <t>1923837939</t>
  </si>
  <si>
    <t xml:space="preserve">"za poškozené komplety - předpoklad 5%"      55 </t>
  </si>
  <si>
    <t>5958128010</t>
  </si>
  <si>
    <t>Komplety ŽS 4 (šroub RS 1, matice M 24, podložka Fe6, svěrka ŽS4)</t>
  </si>
  <si>
    <t>35390061</t>
  </si>
  <si>
    <t>"za poškozené komplety - předpoklad 5%"      45</t>
  </si>
  <si>
    <t>5909032020.R</t>
  </si>
  <si>
    <t>Přesná úprava GPK koleje směrové a výškové uspořádání pražce betonové</t>
  </si>
  <si>
    <t>-425279107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</si>
  <si>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</si>
  <si>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ASP- (vyhybková) bude pro zbytek výměry nad nutné podbití na mostech k dispozici ST - cena stanovena včetně PUŠLu._x000D_</t>
  </si>
  <si>
    <t>5905105030</t>
  </si>
  <si>
    <t>Doplnění KL kamenivem souvisle strojně v koleji</t>
  </si>
  <si>
    <t>748143854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</si>
  <si>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</si>
  <si>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906480471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</si>
  <si>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</si>
  <si>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</t>
  </si>
  <si>
    <t>svar</t>
  </si>
  <si>
    <t>5910040220</t>
  </si>
  <si>
    <t xml:space="preserve"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</t>
  </si>
  <si>
    <t>2*170</t>
  </si>
  <si>
    <t>2*80</t>
  </si>
  <si>
    <t>5911690030</t>
  </si>
  <si>
    <t>Výměna VDZ s pohyblivým hrotem pražce dřevěné tv. S49. Poznámka: 1. V cenách jsou započteny náklady na zřízení nebo demontáž prozatímních styků, demontáž, výměnu, vrtání otvorů u pražců dřevěných, montáž dílů, a ošetření kluzných částí mazivem. 2. V cenác</t>
  </si>
  <si>
    <t>5961179050</t>
  </si>
  <si>
    <t>Dilatační zařízení KVDZS49 1:20 dilatující délka do 400 m, 13635 mm dl.</t>
  </si>
  <si>
    <t>OST</t>
  </si>
  <si>
    <t>Ostatní</t>
  </si>
  <si>
    <t>9902900100</t>
  </si>
  <si>
    <t>Naložení sypanin, drobného kusového materiálu, suti</t>
  </si>
  <si>
    <t>262144</t>
  </si>
  <si>
    <t>563114161</t>
  </si>
  <si>
    <t>Poznámka k souboru cen:_x000D_
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</si>
  <si>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9902400700</t>
  </si>
  <si>
    <t>Doprava jednosměrná (např. nakupovaného materiálu) mechanizací o nosnosti přes 3,5 t objemnějšího kusového materiálu (prefabrikátů, stožárů, výhybek, rozvaděčů, vybouraných hmot atd.) do 100 km Poznámka: 1. Ceny jsou určeny pro dopravu silničními i kolejo</t>
  </si>
  <si>
    <t>0,488    "LIS"</t>
  </si>
  <si>
    <t>2,06    "dřev pražce"</t>
  </si>
  <si>
    <t>15*0,27    "ŽB pražce"</t>
  </si>
  <si>
    <t>984*0,00018    "podl. podpatu kolejnice"</t>
  </si>
  <si>
    <t>233,5*1,8    "kolejové lože"</t>
  </si>
  <si>
    <t>9909000110</t>
  </si>
  <si>
    <t>Poplatek za uložení výzisku ze štěrkového lože nekontaminovaného</t>
  </si>
  <si>
    <t>1664135344</t>
  </si>
  <si>
    <t>Poznámka k souboru cen:_x000D_
1. V cenách jsou započteny náklady na uložení stavebního odpadu na oficiální skládku. 2. Je třeba zohlednit regionální rozdíly v cenách poplatků za uložení suti a odpadů. Tyto se mohou výrazně lišit s ohledem nejen na region, ale také na množství a druh ukládaného odpadu.</t>
  </si>
  <si>
    <t>9909000300</t>
  </si>
  <si>
    <t>Poplatek za likvidaci dřevěných kolejnicových podpor</t>
  </si>
  <si>
    <t>-1888267488</t>
  </si>
  <si>
    <t>2,06</t>
  </si>
  <si>
    <t>9909000400</t>
  </si>
  <si>
    <t>Poplatek za likvidaci plastových součástí</t>
  </si>
  <si>
    <t>-1993370011</t>
  </si>
  <si>
    <t>9909000500</t>
  </si>
  <si>
    <t>Poplatek uložení odpadu betonových prefabrikátů</t>
  </si>
  <si>
    <t>-1030762926</t>
  </si>
  <si>
    <t>15*0,27</t>
  </si>
  <si>
    <t>9902900200</t>
  </si>
  <si>
    <t>Naložení objemnějšího kusového materiálu, vybouraných hmot</t>
  </si>
  <si>
    <t>-783583911</t>
  </si>
  <si>
    <t>9902401200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</si>
  <si>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</t>
  </si>
  <si>
    <t>17,78</t>
  </si>
  <si>
    <t>6,152</t>
  </si>
  <si>
    <t xml:space="preserve">21-12-01/4 - Oprava mostu v km 1,508 _ VRN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</si>
  <si>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</si>
  <si>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</si>
  <si>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</si>
  <si>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</si>
  <si>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</si>
  <si>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VRN8 - Přesun stavebních kapacit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</si>
  <si>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</si>
  <si>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</si>
  <si>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</si>
  <si>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</si>
  <si>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</si>
  <si>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</si>
  <si>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kpl</t>
  </si>
  <si>
    <t>1024</t>
  </si>
  <si>
    <t>1551536734</t>
  </si>
  <si>
    <t>https://podminky.urs.cz/item/CS_URS_2021_02/012203000</t>
  </si>
  <si>
    <t>VRN3</t>
  </si>
  <si>
    <t>Zařízení staveniště</t>
  </si>
  <si>
    <t>030001000</t>
  </si>
  <si>
    <t>-238592738</t>
  </si>
  <si>
    <t>https://podminky.urs.cz/item/CS_URS_2021_02/030001000</t>
  </si>
  <si>
    <t xml:space="preserve">Poznámka k položce:_x000D_
včetně pronájmů pozemků_x000D_
</t>
  </si>
  <si>
    <t>032803000</t>
  </si>
  <si>
    <t>Ostatní vybavení staveniště</t>
  </si>
  <si>
    <t>1813456222</t>
  </si>
  <si>
    <t>https://podminky.urs.cz/item/CS_URS_2021_02/032803000</t>
  </si>
  <si>
    <t xml:space="preserve">Poznámka k položce:_x000D_
zabezpečení pracoviště proti vniknutí nepovolaných osob_x000D_
</t>
  </si>
  <si>
    <t>034002000</t>
  </si>
  <si>
    <t>Zabezpečení staveniště</t>
  </si>
  <si>
    <t>-955287382</t>
  </si>
  <si>
    <t>https://podminky.urs.cz/item/CS_URS_2021_02/034002000</t>
  </si>
  <si>
    <t>Poznámka k položce:_x000D_
střežení mimo pracovní dobu._x000D_
Předpoklad 75 dnů</t>
  </si>
  <si>
    <t>039002000</t>
  </si>
  <si>
    <t>Zrušení zařízení staveniště</t>
  </si>
  <si>
    <t>-507320127</t>
  </si>
  <si>
    <t>https://podminky.urs.cz/item/CS_URS_2021_02/039002000</t>
  </si>
  <si>
    <t>Poznámka k položce:_x000D_
včetně uvedení pozemků do původního stavu</t>
  </si>
  <si>
    <t>VRN4</t>
  </si>
  <si>
    <t>Inženýrská činnost</t>
  </si>
  <si>
    <t>042903000</t>
  </si>
  <si>
    <t>Ostatní posudky</t>
  </si>
  <si>
    <t>488660222</t>
  </si>
  <si>
    <t>https://podminky.urs.cz/item/CS_URS_2021_02/042903000</t>
  </si>
  <si>
    <t>Poznámka k položce:_x000D_
rozbory odpadů PCB a těžké kovy</t>
  </si>
  <si>
    <t>043002000</t>
  </si>
  <si>
    <t>Zkoušky a ostatní měření</t>
  </si>
  <si>
    <t>328868799</t>
  </si>
  <si>
    <t>https://podminky.urs.cz/item/CS_URS_2021_02/043002000</t>
  </si>
  <si>
    <t>Poznámka k položce:_x000D_
zátěžové zkoušky pláně</t>
  </si>
  <si>
    <t>044002000</t>
  </si>
  <si>
    <t>Revize</t>
  </si>
  <si>
    <t>1507758360</t>
  </si>
  <si>
    <t>https://podminky.urs.cz/item/CS_URS_2021_02/044002000</t>
  </si>
  <si>
    <t>Poznámka k položce:_x000D_
revize zapojení osvětlení plavebních znaků</t>
  </si>
  <si>
    <t>VRN6</t>
  </si>
  <si>
    <t>Územní vlivy</t>
  </si>
  <si>
    <t>060001000</t>
  </si>
  <si>
    <t>-1115008671</t>
  </si>
  <si>
    <t>https://podminky.urs.cz/item/CS_URS_2021_02/060001000</t>
  </si>
  <si>
    <t>062002000</t>
  </si>
  <si>
    <t>Ztížené dopravní podmínky</t>
  </si>
  <si>
    <t>1580336719</t>
  </si>
  <si>
    <t>https://podminky.urs.cz/item/CS_URS_2021_02/062002000</t>
  </si>
  <si>
    <t>065002000</t>
  </si>
  <si>
    <t>Mimostaveništní doprava materiálů a mechanizace</t>
  </si>
  <si>
    <t>975129403</t>
  </si>
  <si>
    <t>https://podminky.urs.cz/item/CS_URS_2021_02/065002000</t>
  </si>
  <si>
    <t>Poznámka k položce:_x000D_
přepravy, které nejsou zakalkulovány v rozpočtu, včetně ASP a PUŠLu.</t>
  </si>
  <si>
    <t>VRN8</t>
  </si>
  <si>
    <t>Přesun stavebních kapacit</t>
  </si>
  <si>
    <t>082002000</t>
  </si>
  <si>
    <t>Stravné, nocležné</t>
  </si>
  <si>
    <t>1315845817</t>
  </si>
  <si>
    <t>https://podminky.urs.cz/item/CS_URS_2021_02/082002000</t>
  </si>
  <si>
    <t>Poznámka k položce:_x000D_
Ubytování pracovníků v místě stravby včetně dopravného.</t>
  </si>
  <si>
    <t xml:space="preserve">21-12-01/5 - Oprava mostu v km 1,508 _ DSPS </t>
  </si>
  <si>
    <t>013254000</t>
  </si>
  <si>
    <t>Dokumentace skutečného provedení stavby</t>
  </si>
  <si>
    <t>-1830022766</t>
  </si>
  <si>
    <t>https://podminky.urs.cz/item/CS_URS_2021_02/013254000</t>
  </si>
  <si>
    <t>Poznámka k položce:_x000D_
DSPS 2x, vč. digitální podoby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</si>
</sst>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451476121" TargetMode="External"/><Relationship Id="rId18" Type="http://schemas.openxmlformats.org/officeDocument/2006/relationships/hyperlink" Target="https://podminky.urs.cz/item/CS_URS_2021_02/628613224" TargetMode="External"/><Relationship Id="rId26" Type="http://schemas.openxmlformats.org/officeDocument/2006/relationships/hyperlink" Target="https://podminky.urs.cz/item/CS_URS_2021_02/938532111" TargetMode="External"/><Relationship Id="rId39" Type="http://schemas.openxmlformats.org/officeDocument/2006/relationships/hyperlink" Target="https://podminky.urs.cz/item/CS_URS_2021_02/985312134" TargetMode="External"/><Relationship Id="rId21" Type="http://schemas.openxmlformats.org/officeDocument/2006/relationships/hyperlink" Target="https://podminky.urs.cz/item/CS_URS_2021_02/914111111" TargetMode="External"/><Relationship Id="rId34" Type="http://schemas.openxmlformats.org/officeDocument/2006/relationships/hyperlink" Target="https://podminky.urs.cz/item/CS_URS_2021_02/946221231" TargetMode="External"/><Relationship Id="rId42" Type="http://schemas.openxmlformats.org/officeDocument/2006/relationships/hyperlink" Target="https://podminky.urs.cz/item/CS_URS_2021_02/997221119" TargetMode="External"/><Relationship Id="rId47" Type="http://schemas.openxmlformats.org/officeDocument/2006/relationships/hyperlink" Target="https://podminky.urs.cz/item/CS_URS_2021_02/997211519" TargetMode="External"/><Relationship Id="rId50" Type="http://schemas.openxmlformats.org/officeDocument/2006/relationships/hyperlink" Target="https://podminky.urs.cz/item/CS_URS_2021_02/998212111" TargetMode="External"/><Relationship Id="rId55" Type="http://schemas.openxmlformats.org/officeDocument/2006/relationships/hyperlink" Target="https://podminky.urs.cz/item/CS_URS_2021_02/741910401" TargetMode="External"/><Relationship Id="rId63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273361821" TargetMode="External"/><Relationship Id="rId2" Type="http://schemas.openxmlformats.org/officeDocument/2006/relationships/hyperlink" Target="https://podminky.urs.cz/item/CS_URS_2021_02/151101101" TargetMode="External"/><Relationship Id="rId16" Type="http://schemas.openxmlformats.org/officeDocument/2006/relationships/hyperlink" Target="https://podminky.urs.cz/item/CS_URS_2021_02/521273221" TargetMode="External"/><Relationship Id="rId20" Type="http://schemas.openxmlformats.org/officeDocument/2006/relationships/hyperlink" Target="https://podminky.urs.cz/item/CS_URS_2021_02/911121311" TargetMode="External"/><Relationship Id="rId29" Type="http://schemas.openxmlformats.org/officeDocument/2006/relationships/hyperlink" Target="https://podminky.urs.cz/item/CS_URS_2021_02/938905311" TargetMode="External"/><Relationship Id="rId41" Type="http://schemas.openxmlformats.org/officeDocument/2006/relationships/hyperlink" Target="https://podminky.urs.cz/item/CS_URS_2021_02/997221111" TargetMode="External"/><Relationship Id="rId54" Type="http://schemas.openxmlformats.org/officeDocument/2006/relationships/hyperlink" Target="https://podminky.urs.cz/item/CS_URS_2021_02/998711292" TargetMode="External"/><Relationship Id="rId62" Type="http://schemas.openxmlformats.org/officeDocument/2006/relationships/hyperlink" Target="https://podminky.urs.cz/item/CS_URS_2021_02/HZS4232" TargetMode="External"/><Relationship Id="rId1" Type="http://schemas.openxmlformats.org/officeDocument/2006/relationships/hyperlink" Target="https://podminky.urs.cz/item/CS_URS_2021_02/119001421" TargetMode="External"/><Relationship Id="rId6" Type="http://schemas.openxmlformats.org/officeDocument/2006/relationships/hyperlink" Target="https://podminky.urs.cz/item/CS_URS_2021_02/273351122" TargetMode="External"/><Relationship Id="rId11" Type="http://schemas.openxmlformats.org/officeDocument/2006/relationships/hyperlink" Target="https://podminky.urs.cz/item/CS_URS_2021_02/429172112" TargetMode="External"/><Relationship Id="rId24" Type="http://schemas.openxmlformats.org/officeDocument/2006/relationships/hyperlink" Target="https://podminky.urs.cz/item/CS_URS_2021_02/936943131" TargetMode="External"/><Relationship Id="rId32" Type="http://schemas.openxmlformats.org/officeDocument/2006/relationships/hyperlink" Target="https://podminky.urs.cz/item/CS_URS_2021_02/944611211" TargetMode="External"/><Relationship Id="rId37" Type="http://schemas.openxmlformats.org/officeDocument/2006/relationships/hyperlink" Target="https://podminky.urs.cz/item/CS_URS_2021_02/966006211" TargetMode="External"/><Relationship Id="rId40" Type="http://schemas.openxmlformats.org/officeDocument/2006/relationships/hyperlink" Target="https://podminky.urs.cz/item/CS_URS_2021_02/985331119" TargetMode="External"/><Relationship Id="rId45" Type="http://schemas.openxmlformats.org/officeDocument/2006/relationships/hyperlink" Target="https://podminky.urs.cz/item/CS_URS_2021_02/997211611" TargetMode="External"/><Relationship Id="rId53" Type="http://schemas.openxmlformats.org/officeDocument/2006/relationships/hyperlink" Target="https://podminky.urs.cz/item/CS_URS_2021_02/998711201" TargetMode="External"/><Relationship Id="rId58" Type="http://schemas.openxmlformats.org/officeDocument/2006/relationships/hyperlink" Target="https://podminky.urs.cz/item/CS_URS_2021_02/218202007" TargetMode="External"/><Relationship Id="rId5" Type="http://schemas.openxmlformats.org/officeDocument/2006/relationships/hyperlink" Target="https://podminky.urs.cz/item/CS_URS_2021_02/273351121" TargetMode="External"/><Relationship Id="rId15" Type="http://schemas.openxmlformats.org/officeDocument/2006/relationships/hyperlink" Target="https://podminky.urs.cz/item/CS_URS_2021_02/521272215" TargetMode="External"/><Relationship Id="rId23" Type="http://schemas.openxmlformats.org/officeDocument/2006/relationships/hyperlink" Target="https://podminky.urs.cz/item/CS_URS_2021_02/936171311" TargetMode="External"/><Relationship Id="rId28" Type="http://schemas.openxmlformats.org/officeDocument/2006/relationships/hyperlink" Target="https://podminky.urs.cz/item/CS_URS_2021_02/938905135" TargetMode="External"/><Relationship Id="rId36" Type="http://schemas.openxmlformats.org/officeDocument/2006/relationships/hyperlink" Target="https://podminky.urs.cz/item/CS_URS_2021_02/963071112" TargetMode="External"/><Relationship Id="rId49" Type="http://schemas.openxmlformats.org/officeDocument/2006/relationships/hyperlink" Target="https://podminky.urs.cz/item/CS_URS_2021_02/997013843" TargetMode="External"/><Relationship Id="rId57" Type="http://schemas.openxmlformats.org/officeDocument/2006/relationships/hyperlink" Target="https://podminky.urs.cz/item/CS_URS_2021_02/789355160" TargetMode="External"/><Relationship Id="rId61" Type="http://schemas.openxmlformats.org/officeDocument/2006/relationships/hyperlink" Target="https://podminky.urs.cz/item/CS_URS_2021_02/HZS1451" TargetMode="External"/><Relationship Id="rId10" Type="http://schemas.openxmlformats.org/officeDocument/2006/relationships/hyperlink" Target="https://podminky.urs.cz/item/CS_URS_2021_02/429172111" TargetMode="External"/><Relationship Id="rId19" Type="http://schemas.openxmlformats.org/officeDocument/2006/relationships/hyperlink" Target="https://podminky.urs.cz/item/CS_URS_2021_02/911121211" TargetMode="External"/><Relationship Id="rId31" Type="http://schemas.openxmlformats.org/officeDocument/2006/relationships/hyperlink" Target="https://podminky.urs.cz/item/CS_URS_2021_02/944611111" TargetMode="External"/><Relationship Id="rId44" Type="http://schemas.openxmlformats.org/officeDocument/2006/relationships/hyperlink" Target="https://podminky.urs.cz/item/CS_URS_2021_02/997221149" TargetMode="External"/><Relationship Id="rId52" Type="http://schemas.openxmlformats.org/officeDocument/2006/relationships/hyperlink" Target="https://podminky.urs.cz/item/CS_URS_2021_02/711491172" TargetMode="External"/><Relationship Id="rId60" Type="http://schemas.openxmlformats.org/officeDocument/2006/relationships/hyperlink" Target="https://podminky.urs.cz/item/CS_URS_2021_02/220182041" TargetMode="External"/><Relationship Id="rId4" Type="http://schemas.openxmlformats.org/officeDocument/2006/relationships/hyperlink" Target="https://podminky.urs.cz/item/CS_URS_2021_02/273322611" TargetMode="External"/><Relationship Id="rId9" Type="http://schemas.openxmlformats.org/officeDocument/2006/relationships/hyperlink" Target="https://podminky.urs.cz/item/CS_URS_2021_02/421941311" TargetMode="External"/><Relationship Id="rId14" Type="http://schemas.openxmlformats.org/officeDocument/2006/relationships/hyperlink" Target="https://podminky.urs.cz/item/CS_URS_2021_02/451476122" TargetMode="External"/><Relationship Id="rId22" Type="http://schemas.openxmlformats.org/officeDocument/2006/relationships/hyperlink" Target="https://podminky.urs.cz/item/CS_URS_2021_02/936171150" TargetMode="External"/><Relationship Id="rId27" Type="http://schemas.openxmlformats.org/officeDocument/2006/relationships/hyperlink" Target="https://podminky.urs.cz/item/CS_URS_2021_02/783901451" TargetMode="External"/><Relationship Id="rId30" Type="http://schemas.openxmlformats.org/officeDocument/2006/relationships/hyperlink" Target="https://podminky.urs.cz/item/CS_URS_2021_02/941321211" TargetMode="External"/><Relationship Id="rId35" Type="http://schemas.openxmlformats.org/officeDocument/2006/relationships/hyperlink" Target="https://podminky.urs.cz/item/CS_URS_2021_02/962051111" TargetMode="External"/><Relationship Id="rId43" Type="http://schemas.openxmlformats.org/officeDocument/2006/relationships/hyperlink" Target="https://podminky.urs.cz/item/CS_URS_2021_02/997221141" TargetMode="External"/><Relationship Id="rId48" Type="http://schemas.openxmlformats.org/officeDocument/2006/relationships/hyperlink" Target="https://podminky.urs.cz/item/CS_URS_2021_02/997013602" TargetMode="External"/><Relationship Id="rId56" Type="http://schemas.openxmlformats.org/officeDocument/2006/relationships/hyperlink" Target="https://podminky.urs.cz/item/CS_URS_2021_02/767991911" TargetMode="External"/><Relationship Id="rId8" Type="http://schemas.openxmlformats.org/officeDocument/2006/relationships/hyperlink" Target="https://podminky.urs.cz/item/CS_URS_2021_02/421941512" TargetMode="External"/><Relationship Id="rId51" Type="http://schemas.openxmlformats.org/officeDocument/2006/relationships/hyperlink" Target="https://podminky.urs.cz/item/CS_URS_2021_02/711112001" TargetMode="External"/><Relationship Id="rId3" Type="http://schemas.openxmlformats.org/officeDocument/2006/relationships/hyperlink" Target="https://podminky.urs.cz/item/CS_URS_2021_02/151101111" TargetMode="External"/><Relationship Id="rId12" Type="http://schemas.openxmlformats.org/officeDocument/2006/relationships/hyperlink" Target="https://podminky.urs.cz/item/CS_URS_2021_02/429172212" TargetMode="External"/><Relationship Id="rId17" Type="http://schemas.openxmlformats.org/officeDocument/2006/relationships/hyperlink" Target="https://podminky.urs.cz/item/CS_URS_2021_02/628613223" TargetMode="External"/><Relationship Id="rId25" Type="http://schemas.openxmlformats.org/officeDocument/2006/relationships/hyperlink" Target="https://podminky.urs.cz/item/CS_URS_2021_02/936943139" TargetMode="External"/><Relationship Id="rId33" Type="http://schemas.openxmlformats.org/officeDocument/2006/relationships/hyperlink" Target="https://podminky.urs.cz/item/CS_URS_2021_02/944611811" TargetMode="External"/><Relationship Id="rId38" Type="http://schemas.openxmlformats.org/officeDocument/2006/relationships/hyperlink" Target="https://podminky.urs.cz/item/CS_URS_2021_02/977211132" TargetMode="External"/><Relationship Id="rId46" Type="http://schemas.openxmlformats.org/officeDocument/2006/relationships/hyperlink" Target="https://podminky.urs.cz/item/CS_URS_2021_02/997211511" TargetMode="External"/><Relationship Id="rId59" Type="http://schemas.openxmlformats.org/officeDocument/2006/relationships/hyperlink" Target="https://podminky.urs.cz/item/CS_URS_2021_02/21020201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457451133" TargetMode="External"/><Relationship Id="rId13" Type="http://schemas.openxmlformats.org/officeDocument/2006/relationships/hyperlink" Target="https://podminky.urs.cz/item/CS_URS_2021_02/963051111" TargetMode="External"/><Relationship Id="rId18" Type="http://schemas.openxmlformats.org/officeDocument/2006/relationships/hyperlink" Target="https://podminky.urs.cz/item/CS_URS_2021_02/711491177" TargetMode="External"/><Relationship Id="rId3" Type="http://schemas.openxmlformats.org/officeDocument/2006/relationships/hyperlink" Target="https://podminky.urs.cz/item/CS_URS_2021_02/997211511" TargetMode="External"/><Relationship Id="rId21" Type="http://schemas.openxmlformats.org/officeDocument/2006/relationships/hyperlink" Target="https://podminky.urs.cz/item/CS_URS_2021_02/741910401" TargetMode="External"/><Relationship Id="rId7" Type="http://schemas.openxmlformats.org/officeDocument/2006/relationships/hyperlink" Target="https://podminky.urs.cz/item/CS_URS_2021_02/998212111" TargetMode="External"/><Relationship Id="rId12" Type="http://schemas.openxmlformats.org/officeDocument/2006/relationships/hyperlink" Target="https://podminky.urs.cz/item/CS_URS_2021_02/783901451" TargetMode="External"/><Relationship Id="rId17" Type="http://schemas.openxmlformats.org/officeDocument/2006/relationships/hyperlink" Target="https://podminky.urs.cz/item/CS_URS_2021_02/711341564" TargetMode="External"/><Relationship Id="rId2" Type="http://schemas.openxmlformats.org/officeDocument/2006/relationships/hyperlink" Target="https://podminky.urs.cz/item/CS_URS_2021_02/997211611" TargetMode="External"/><Relationship Id="rId16" Type="http://schemas.openxmlformats.org/officeDocument/2006/relationships/hyperlink" Target="https://podminky.urs.cz/item/CS_URS_2021_02/711131811" TargetMode="External"/><Relationship Id="rId20" Type="http://schemas.openxmlformats.org/officeDocument/2006/relationships/hyperlink" Target="https://podminky.urs.cz/item/CS_URS_2021_02/998711292" TargetMode="External"/><Relationship Id="rId1" Type="http://schemas.openxmlformats.org/officeDocument/2006/relationships/hyperlink" Target="https://podminky.urs.cz/item/CS_URS_2021_02/119001421" TargetMode="External"/><Relationship Id="rId6" Type="http://schemas.openxmlformats.org/officeDocument/2006/relationships/hyperlink" Target="https://podminky.urs.cz/item/CS_URS_2021_02/997013847" TargetMode="External"/><Relationship Id="rId11" Type="http://schemas.openxmlformats.org/officeDocument/2006/relationships/hyperlink" Target="https://podminky.urs.cz/item/CS_URS_2021_02/938532111" TargetMode="External"/><Relationship Id="rId5" Type="http://schemas.openxmlformats.org/officeDocument/2006/relationships/hyperlink" Target="https://podminky.urs.cz/item/CS_URS_2021_02/997013602" TargetMode="External"/><Relationship Id="rId15" Type="http://schemas.openxmlformats.org/officeDocument/2006/relationships/hyperlink" Target="https://podminky.urs.cz/item/CS_URS_2021_02/711112001" TargetMode="External"/><Relationship Id="rId10" Type="http://schemas.openxmlformats.org/officeDocument/2006/relationships/hyperlink" Target="https://podminky.urs.cz/item/CS_URS_2021_02/911122211" TargetMode="External"/><Relationship Id="rId19" Type="http://schemas.openxmlformats.org/officeDocument/2006/relationships/hyperlink" Target="https://podminky.urs.cz/item/CS_URS_2021_02/998711201" TargetMode="External"/><Relationship Id="rId4" Type="http://schemas.openxmlformats.org/officeDocument/2006/relationships/hyperlink" Target="https://podminky.urs.cz/item/CS_URS_2021_02/997211519" TargetMode="External"/><Relationship Id="rId9" Type="http://schemas.openxmlformats.org/officeDocument/2006/relationships/hyperlink" Target="https://podminky.urs.cz/item/CS_URS_2021_02/911122111" TargetMode="External"/><Relationship Id="rId14" Type="http://schemas.openxmlformats.org/officeDocument/2006/relationships/hyperlink" Target="https://podminky.urs.cz/item/CS_URS_2021_02/985312134" TargetMode="External"/><Relationship Id="rId2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044002000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1_02/032803000" TargetMode="External"/><Relationship Id="rId7" Type="http://schemas.openxmlformats.org/officeDocument/2006/relationships/hyperlink" Target="https://podminky.urs.cz/item/CS_URS_2021_02/043002000" TargetMode="External"/><Relationship Id="rId12" Type="http://schemas.openxmlformats.org/officeDocument/2006/relationships/hyperlink" Target="https://podminky.urs.cz/item/CS_URS_2021_02/082002000" TargetMode="External"/><Relationship Id="rId2" Type="http://schemas.openxmlformats.org/officeDocument/2006/relationships/hyperlink" Target="https://podminky.urs.cz/item/CS_URS_2021_02/030001000" TargetMode="External"/><Relationship Id="rId1" Type="http://schemas.openxmlformats.org/officeDocument/2006/relationships/hyperlink" Target="https://podminky.urs.cz/item/CS_URS_2021_02/012203000" TargetMode="External"/><Relationship Id="rId6" Type="http://schemas.openxmlformats.org/officeDocument/2006/relationships/hyperlink" Target="https://podminky.urs.cz/item/CS_URS_2021_02/042903000" TargetMode="External"/><Relationship Id="rId11" Type="http://schemas.openxmlformats.org/officeDocument/2006/relationships/hyperlink" Target="https://podminky.urs.cz/item/CS_URS_2021_02/065002000" TargetMode="External"/><Relationship Id="rId5" Type="http://schemas.openxmlformats.org/officeDocument/2006/relationships/hyperlink" Target="https://podminky.urs.cz/item/CS_URS_2021_02/039002000" TargetMode="External"/><Relationship Id="rId10" Type="http://schemas.openxmlformats.org/officeDocument/2006/relationships/hyperlink" Target="https://podminky.urs.cz/item/CS_URS_2021_02/062002000" TargetMode="External"/><Relationship Id="rId4" Type="http://schemas.openxmlformats.org/officeDocument/2006/relationships/hyperlink" Target="https://podminky.urs.cz/item/CS_URS_2021_02/034002000" TargetMode="External"/><Relationship Id="rId9" Type="http://schemas.openxmlformats.org/officeDocument/2006/relationships/hyperlink" Target="https://podminky.urs.cz/item/CS_URS_2021_02/06000100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podminky.urs.cz/item/CS_URS_2021_02/013254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66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67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67"/>
      <c r="BS7" s="16" t="s">
        <v>6</v>
      </c>
    </row>
    <row r="8" spans="1:74" s="1" customFormat="1" ht="12" customHeight="1" x14ac:dyDescent="0.2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67"/>
      <c r="BS8" s="16" t="s">
        <v>6</v>
      </c>
    </row>
    <row r="9" spans="1:74" s="1" customFormat="1" ht="29.25" customHeight="1" x14ac:dyDescent="0.2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267"/>
      <c r="BS9" s="16" t="s">
        <v>6</v>
      </c>
    </row>
    <row r="10" spans="1:74" s="1" customFormat="1" ht="12" customHeight="1" x14ac:dyDescent="0.2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267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34</v>
      </c>
      <c r="AL11" s="21"/>
      <c r="AM11" s="21"/>
      <c r="AN11" s="26" t="s">
        <v>35</v>
      </c>
      <c r="AO11" s="21"/>
      <c r="AP11" s="21"/>
      <c r="AQ11" s="21"/>
      <c r="AR11" s="19"/>
      <c r="BE11" s="267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7"/>
      <c r="BS12" s="16" t="s">
        <v>6</v>
      </c>
    </row>
    <row r="13" spans="1:74" s="1" customFormat="1" ht="12" customHeight="1" x14ac:dyDescent="0.2">
      <c r="B13" s="20"/>
      <c r="C13" s="21"/>
      <c r="D13" s="28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37</v>
      </c>
      <c r="AO13" s="21"/>
      <c r="AP13" s="21"/>
      <c r="AQ13" s="21"/>
      <c r="AR13" s="19"/>
      <c r="BE13" s="267"/>
      <c r="BS13" s="16" t="s">
        <v>6</v>
      </c>
    </row>
    <row r="14" spans="1:74" ht="12.75" x14ac:dyDescent="0.2">
      <c r="B14" s="20"/>
      <c r="C14" s="21"/>
      <c r="D14" s="21"/>
      <c r="E14" s="272" t="s">
        <v>37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34</v>
      </c>
      <c r="AL14" s="21"/>
      <c r="AM14" s="21"/>
      <c r="AN14" s="31" t="s">
        <v>37</v>
      </c>
      <c r="AO14" s="21"/>
      <c r="AP14" s="21"/>
      <c r="AQ14" s="21"/>
      <c r="AR14" s="19"/>
      <c r="BE14" s="267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7"/>
      <c r="BS15" s="16" t="s">
        <v>4</v>
      </c>
    </row>
    <row r="16" spans="1:74" s="1" customFormat="1" ht="12" customHeight="1" x14ac:dyDescent="0.2">
      <c r="B16" s="20"/>
      <c r="C16" s="21"/>
      <c r="D16" s="28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39</v>
      </c>
      <c r="AO16" s="21"/>
      <c r="AP16" s="21"/>
      <c r="AQ16" s="21"/>
      <c r="AR16" s="19"/>
      <c r="BE16" s="267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40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34</v>
      </c>
      <c r="AL17" s="21"/>
      <c r="AM17" s="21"/>
      <c r="AN17" s="26" t="s">
        <v>41</v>
      </c>
      <c r="AO17" s="21"/>
      <c r="AP17" s="21"/>
      <c r="AQ17" s="21"/>
      <c r="AR17" s="19"/>
      <c r="BE17" s="267"/>
      <c r="BS17" s="16" t="s">
        <v>42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7"/>
      <c r="BS18" s="16" t="s">
        <v>6</v>
      </c>
    </row>
    <row r="19" spans="1:71" s="1" customFormat="1" ht="12" customHeight="1" x14ac:dyDescent="0.2">
      <c r="B19" s="20"/>
      <c r="C19" s="21"/>
      <c r="D19" s="28" t="s">
        <v>43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1</v>
      </c>
      <c r="AO19" s="21"/>
      <c r="AP19" s="21"/>
      <c r="AQ19" s="21"/>
      <c r="AR19" s="19"/>
      <c r="BE19" s="267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44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34</v>
      </c>
      <c r="AL20" s="21"/>
      <c r="AM20" s="21"/>
      <c r="AN20" s="26" t="s">
        <v>1</v>
      </c>
      <c r="AO20" s="21"/>
      <c r="AP20" s="21"/>
      <c r="AQ20" s="21"/>
      <c r="AR20" s="19"/>
      <c r="BE20" s="267"/>
      <c r="BS20" s="16" t="s">
        <v>42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7"/>
    </row>
    <row r="22" spans="1:71" s="1" customFormat="1" ht="12" customHeight="1" x14ac:dyDescent="0.2">
      <c r="B22" s="20"/>
      <c r="C22" s="21"/>
      <c r="D22" s="28" t="s">
        <v>45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7"/>
    </row>
    <row r="23" spans="1:71" s="1" customFormat="1" ht="16.5" customHeight="1" x14ac:dyDescent="0.2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67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7"/>
    </row>
    <row r="25" spans="1:71" s="1" customFormat="1" ht="6.95" customHeight="1" x14ac:dyDescent="0.2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267"/>
    </row>
    <row r="26" spans="1:71" s="2" customFormat="1" ht="25.9" customHeight="1" x14ac:dyDescent="0.2">
      <c r="A26" s="34"/>
      <c r="B26" s="35"/>
      <c r="C26" s="36"/>
      <c r="D26" s="37" t="s">
        <v>46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5">
        <f>ROUND(AG94,2)</f>
        <v>0</v>
      </c>
      <c r="AL26" s="276"/>
      <c r="AM26" s="276"/>
      <c r="AN26" s="276"/>
      <c r="AO26" s="276"/>
      <c r="AP26" s="36"/>
      <c r="AQ26" s="36"/>
      <c r="AR26" s="39"/>
      <c r="BE26" s="267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7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7" t="s">
        <v>47</v>
      </c>
      <c r="M28" s="277"/>
      <c r="N28" s="277"/>
      <c r="O28" s="277"/>
      <c r="P28" s="277"/>
      <c r="Q28" s="36"/>
      <c r="R28" s="36"/>
      <c r="S28" s="36"/>
      <c r="T28" s="36"/>
      <c r="U28" s="36"/>
      <c r="V28" s="36"/>
      <c r="W28" s="277" t="s">
        <v>48</v>
      </c>
      <c r="X28" s="277"/>
      <c r="Y28" s="277"/>
      <c r="Z28" s="277"/>
      <c r="AA28" s="277"/>
      <c r="AB28" s="277"/>
      <c r="AC28" s="277"/>
      <c r="AD28" s="277"/>
      <c r="AE28" s="277"/>
      <c r="AF28" s="36"/>
      <c r="AG28" s="36"/>
      <c r="AH28" s="36"/>
      <c r="AI28" s="36"/>
      <c r="AJ28" s="36"/>
      <c r="AK28" s="277" t="s">
        <v>49</v>
      </c>
      <c r="AL28" s="277"/>
      <c r="AM28" s="277"/>
      <c r="AN28" s="277"/>
      <c r="AO28" s="277"/>
      <c r="AP28" s="36"/>
      <c r="AQ28" s="36"/>
      <c r="AR28" s="39"/>
      <c r="BE28" s="267"/>
    </row>
    <row r="29" spans="1:71" s="3" customFormat="1" ht="14.45" customHeight="1" x14ac:dyDescent="0.2">
      <c r="B29" s="40"/>
      <c r="C29" s="41"/>
      <c r="D29" s="28" t="s">
        <v>50</v>
      </c>
      <c r="E29" s="41"/>
      <c r="F29" s="28" t="s">
        <v>51</v>
      </c>
      <c r="G29" s="41"/>
      <c r="H29" s="41"/>
      <c r="I29" s="41"/>
      <c r="J29" s="41"/>
      <c r="K29" s="41"/>
      <c r="L29" s="259">
        <v>0.21</v>
      </c>
      <c r="M29" s="260"/>
      <c r="N29" s="260"/>
      <c r="O29" s="260"/>
      <c r="P29" s="260"/>
      <c r="Q29" s="41"/>
      <c r="R29" s="41"/>
      <c r="S29" s="41"/>
      <c r="T29" s="41"/>
      <c r="U29" s="41"/>
      <c r="V29" s="41"/>
      <c r="W29" s="261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41"/>
      <c r="AG29" s="41"/>
      <c r="AH29" s="41"/>
      <c r="AI29" s="41"/>
      <c r="AJ29" s="41"/>
      <c r="AK29" s="261">
        <f>ROUND(AV94, 2)</f>
        <v>0</v>
      </c>
      <c r="AL29" s="260"/>
      <c r="AM29" s="260"/>
      <c r="AN29" s="260"/>
      <c r="AO29" s="260"/>
      <c r="AP29" s="41"/>
      <c r="AQ29" s="41"/>
      <c r="AR29" s="42"/>
      <c r="BE29" s="268"/>
    </row>
    <row r="30" spans="1:71" s="3" customFormat="1" ht="14.45" customHeight="1" x14ac:dyDescent="0.2">
      <c r="B30" s="40"/>
      <c r="C30" s="41"/>
      <c r="D30" s="41"/>
      <c r="E30" s="41"/>
      <c r="F30" s="28" t="s">
        <v>52</v>
      </c>
      <c r="G30" s="41"/>
      <c r="H30" s="41"/>
      <c r="I30" s="41"/>
      <c r="J30" s="41"/>
      <c r="K30" s="41"/>
      <c r="L30" s="259">
        <v>0.15</v>
      </c>
      <c r="M30" s="260"/>
      <c r="N30" s="260"/>
      <c r="O30" s="260"/>
      <c r="P30" s="260"/>
      <c r="Q30" s="41"/>
      <c r="R30" s="41"/>
      <c r="S30" s="41"/>
      <c r="T30" s="41"/>
      <c r="U30" s="41"/>
      <c r="V30" s="41"/>
      <c r="W30" s="261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41"/>
      <c r="AG30" s="41"/>
      <c r="AH30" s="41"/>
      <c r="AI30" s="41"/>
      <c r="AJ30" s="41"/>
      <c r="AK30" s="261">
        <f>ROUND(AW94, 2)</f>
        <v>0</v>
      </c>
      <c r="AL30" s="260"/>
      <c r="AM30" s="260"/>
      <c r="AN30" s="260"/>
      <c r="AO30" s="260"/>
      <c r="AP30" s="41"/>
      <c r="AQ30" s="41"/>
      <c r="AR30" s="42"/>
      <c r="BE30" s="268"/>
    </row>
    <row r="31" spans="1:71" s="3" customFormat="1" ht="14.45" hidden="1" customHeight="1" x14ac:dyDescent="0.2">
      <c r="B31" s="40"/>
      <c r="C31" s="41"/>
      <c r="D31" s="41"/>
      <c r="E31" s="41"/>
      <c r="F31" s="28" t="s">
        <v>53</v>
      </c>
      <c r="G31" s="41"/>
      <c r="H31" s="41"/>
      <c r="I31" s="41"/>
      <c r="J31" s="41"/>
      <c r="K31" s="41"/>
      <c r="L31" s="259">
        <v>0.21</v>
      </c>
      <c r="M31" s="260"/>
      <c r="N31" s="260"/>
      <c r="O31" s="260"/>
      <c r="P31" s="260"/>
      <c r="Q31" s="41"/>
      <c r="R31" s="41"/>
      <c r="S31" s="41"/>
      <c r="T31" s="41"/>
      <c r="U31" s="41"/>
      <c r="V31" s="41"/>
      <c r="W31" s="261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41"/>
      <c r="AG31" s="41"/>
      <c r="AH31" s="41"/>
      <c r="AI31" s="41"/>
      <c r="AJ31" s="41"/>
      <c r="AK31" s="261">
        <v>0</v>
      </c>
      <c r="AL31" s="260"/>
      <c r="AM31" s="260"/>
      <c r="AN31" s="260"/>
      <c r="AO31" s="260"/>
      <c r="AP31" s="41"/>
      <c r="AQ31" s="41"/>
      <c r="AR31" s="42"/>
      <c r="BE31" s="268"/>
    </row>
    <row r="32" spans="1:71" s="3" customFormat="1" ht="14.45" hidden="1" customHeight="1" x14ac:dyDescent="0.2">
      <c r="B32" s="40"/>
      <c r="C32" s="41"/>
      <c r="D32" s="41"/>
      <c r="E32" s="41"/>
      <c r="F32" s="28" t="s">
        <v>54</v>
      </c>
      <c r="G32" s="41"/>
      <c r="H32" s="41"/>
      <c r="I32" s="41"/>
      <c r="J32" s="41"/>
      <c r="K32" s="41"/>
      <c r="L32" s="259">
        <v>0.15</v>
      </c>
      <c r="M32" s="260"/>
      <c r="N32" s="260"/>
      <c r="O32" s="260"/>
      <c r="P32" s="260"/>
      <c r="Q32" s="41"/>
      <c r="R32" s="41"/>
      <c r="S32" s="41"/>
      <c r="T32" s="41"/>
      <c r="U32" s="41"/>
      <c r="V32" s="41"/>
      <c r="W32" s="261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41"/>
      <c r="AG32" s="41"/>
      <c r="AH32" s="41"/>
      <c r="AI32" s="41"/>
      <c r="AJ32" s="41"/>
      <c r="AK32" s="261">
        <v>0</v>
      </c>
      <c r="AL32" s="260"/>
      <c r="AM32" s="260"/>
      <c r="AN32" s="260"/>
      <c r="AO32" s="260"/>
      <c r="AP32" s="41"/>
      <c r="AQ32" s="41"/>
      <c r="AR32" s="42"/>
      <c r="BE32" s="268"/>
    </row>
    <row r="33" spans="1:57" s="3" customFormat="1" ht="14.45" hidden="1" customHeight="1" x14ac:dyDescent="0.2">
      <c r="B33" s="40"/>
      <c r="C33" s="41"/>
      <c r="D33" s="41"/>
      <c r="E33" s="41"/>
      <c r="F33" s="28" t="s">
        <v>55</v>
      </c>
      <c r="G33" s="41"/>
      <c r="H33" s="41"/>
      <c r="I33" s="41"/>
      <c r="J33" s="41"/>
      <c r="K33" s="41"/>
      <c r="L33" s="259">
        <v>0</v>
      </c>
      <c r="M33" s="260"/>
      <c r="N33" s="260"/>
      <c r="O33" s="260"/>
      <c r="P33" s="260"/>
      <c r="Q33" s="41"/>
      <c r="R33" s="41"/>
      <c r="S33" s="41"/>
      <c r="T33" s="41"/>
      <c r="U33" s="41"/>
      <c r="V33" s="41"/>
      <c r="W33" s="261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41"/>
      <c r="AG33" s="41"/>
      <c r="AH33" s="41"/>
      <c r="AI33" s="41"/>
      <c r="AJ33" s="41"/>
      <c r="AK33" s="261">
        <v>0</v>
      </c>
      <c r="AL33" s="260"/>
      <c r="AM33" s="260"/>
      <c r="AN33" s="260"/>
      <c r="AO33" s="260"/>
      <c r="AP33" s="41"/>
      <c r="AQ33" s="41"/>
      <c r="AR33" s="42"/>
      <c r="BE33" s="268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7"/>
    </row>
    <row r="35" spans="1:57" s="2" customFormat="1" ht="25.9" customHeight="1" x14ac:dyDescent="0.2">
      <c r="A35" s="34"/>
      <c r="B35" s="35"/>
      <c r="C35" s="43"/>
      <c r="D35" s="44" t="s">
        <v>56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57</v>
      </c>
      <c r="U35" s="45"/>
      <c r="V35" s="45"/>
      <c r="W35" s="45"/>
      <c r="X35" s="265" t="s">
        <v>58</v>
      </c>
      <c r="Y35" s="263"/>
      <c r="Z35" s="263"/>
      <c r="AA35" s="263"/>
      <c r="AB35" s="263"/>
      <c r="AC35" s="45"/>
      <c r="AD35" s="45"/>
      <c r="AE35" s="45"/>
      <c r="AF35" s="45"/>
      <c r="AG35" s="45"/>
      <c r="AH35" s="45"/>
      <c r="AI35" s="45"/>
      <c r="AJ35" s="45"/>
      <c r="AK35" s="262">
        <f>SUM(AK26:AK33)</f>
        <v>0</v>
      </c>
      <c r="AL35" s="263"/>
      <c r="AM35" s="263"/>
      <c r="AN35" s="263"/>
      <c r="AO35" s="264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 x14ac:dyDescent="0.2">
      <c r="B49" s="47"/>
      <c r="C49" s="48"/>
      <c r="D49" s="49" t="s">
        <v>59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60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 x14ac:dyDescent="0.2">
      <c r="A60" s="34"/>
      <c r="B60" s="35"/>
      <c r="C60" s="36"/>
      <c r="D60" s="52" t="s">
        <v>61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62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61</v>
      </c>
      <c r="AI60" s="38"/>
      <c r="AJ60" s="38"/>
      <c r="AK60" s="38"/>
      <c r="AL60" s="38"/>
      <c r="AM60" s="52" t="s">
        <v>62</v>
      </c>
      <c r="AN60" s="38"/>
      <c r="AO60" s="38"/>
      <c r="AP60" s="36"/>
      <c r="AQ60" s="36"/>
      <c r="AR60" s="39"/>
      <c r="BE60" s="34"/>
    </row>
    <row r="61" spans="1:57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 x14ac:dyDescent="0.2">
      <c r="A64" s="34"/>
      <c r="B64" s="35"/>
      <c r="C64" s="36"/>
      <c r="D64" s="49" t="s">
        <v>63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64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 x14ac:dyDescent="0.2">
      <c r="A75" s="34"/>
      <c r="B75" s="35"/>
      <c r="C75" s="36"/>
      <c r="D75" s="52" t="s">
        <v>61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62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61</v>
      </c>
      <c r="AI75" s="38"/>
      <c r="AJ75" s="38"/>
      <c r="AK75" s="38"/>
      <c r="AL75" s="38"/>
      <c r="AM75" s="52" t="s">
        <v>62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2" t="s">
        <v>65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8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21-12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2" t="str">
        <f>K6</f>
        <v>Oprava mostu v km 1,508 trati Kralupy nad Vltavou - Neratovice</v>
      </c>
      <c r="M85" s="293"/>
      <c r="N85" s="293"/>
      <c r="O85" s="293"/>
      <c r="P85" s="293"/>
      <c r="Q85" s="293"/>
      <c r="R85" s="293"/>
      <c r="S85" s="293"/>
      <c r="T85" s="293"/>
      <c r="U85" s="293"/>
      <c r="V85" s="293"/>
      <c r="W85" s="293"/>
      <c r="X85" s="293"/>
      <c r="Y85" s="293"/>
      <c r="Z85" s="293"/>
      <c r="AA85" s="293"/>
      <c r="AB85" s="293"/>
      <c r="AC85" s="293"/>
      <c r="AD85" s="293"/>
      <c r="AE85" s="293"/>
      <c r="AF85" s="293"/>
      <c r="AG85" s="293"/>
      <c r="AH85" s="293"/>
      <c r="AI85" s="293"/>
      <c r="AJ85" s="293"/>
      <c r="AK85" s="293"/>
      <c r="AL85" s="293"/>
      <c r="AM85" s="293"/>
      <c r="AN85" s="293"/>
      <c r="AO85" s="293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8" t="s">
        <v>22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Chvatěruby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24</v>
      </c>
      <c r="AJ87" s="36"/>
      <c r="AK87" s="36"/>
      <c r="AL87" s="36"/>
      <c r="AM87" s="294" t="str">
        <f>IF(AN8= "","",AN8)</f>
        <v>9. 11. 2021</v>
      </c>
      <c r="AN87" s="294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8" t="s">
        <v>30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38</v>
      </c>
      <c r="AJ89" s="36"/>
      <c r="AK89" s="36"/>
      <c r="AL89" s="36"/>
      <c r="AM89" s="301" t="str">
        <f>IF(E17="","",E17)</f>
        <v>TOP CON SERVIS s.r.o.</v>
      </c>
      <c r="AN89" s="302"/>
      <c r="AO89" s="302"/>
      <c r="AP89" s="302"/>
      <c r="AQ89" s="36"/>
      <c r="AR89" s="39"/>
      <c r="AS89" s="295" t="s">
        <v>66</v>
      </c>
      <c r="AT89" s="296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8" t="s">
        <v>36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43</v>
      </c>
      <c r="AJ90" s="36"/>
      <c r="AK90" s="36"/>
      <c r="AL90" s="36"/>
      <c r="AM90" s="301" t="str">
        <f>IF(E20="","",E20)</f>
        <v xml:space="preserve"> </v>
      </c>
      <c r="AN90" s="302"/>
      <c r="AO90" s="302"/>
      <c r="AP90" s="302"/>
      <c r="AQ90" s="36"/>
      <c r="AR90" s="39"/>
      <c r="AS90" s="297"/>
      <c r="AT90" s="29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9"/>
      <c r="AT91" s="300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83" t="s">
        <v>67</v>
      </c>
      <c r="D92" s="284"/>
      <c r="E92" s="284"/>
      <c r="F92" s="284"/>
      <c r="G92" s="284"/>
      <c r="H92" s="73"/>
      <c r="I92" s="286" t="s">
        <v>68</v>
      </c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5" t="s">
        <v>69</v>
      </c>
      <c r="AH92" s="284"/>
      <c r="AI92" s="284"/>
      <c r="AJ92" s="284"/>
      <c r="AK92" s="284"/>
      <c r="AL92" s="284"/>
      <c r="AM92" s="284"/>
      <c r="AN92" s="286" t="s">
        <v>70</v>
      </c>
      <c r="AO92" s="284"/>
      <c r="AP92" s="287"/>
      <c r="AQ92" s="74" t="s">
        <v>71</v>
      </c>
      <c r="AR92" s="39"/>
      <c r="AS92" s="75" t="s">
        <v>72</v>
      </c>
      <c r="AT92" s="76" t="s">
        <v>73</v>
      </c>
      <c r="AU92" s="76" t="s">
        <v>74</v>
      </c>
      <c r="AV92" s="76" t="s">
        <v>75</v>
      </c>
      <c r="AW92" s="76" t="s">
        <v>76</v>
      </c>
      <c r="AX92" s="76" t="s">
        <v>77</v>
      </c>
      <c r="AY92" s="76" t="s">
        <v>78</v>
      </c>
      <c r="AZ92" s="76" t="s">
        <v>79</v>
      </c>
      <c r="BA92" s="76" t="s">
        <v>80</v>
      </c>
      <c r="BB92" s="76" t="s">
        <v>81</v>
      </c>
      <c r="BC92" s="76" t="s">
        <v>82</v>
      </c>
      <c r="BD92" s="77" t="s">
        <v>83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84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1">
        <f>ROUND(AG95,2)</f>
        <v>0</v>
      </c>
      <c r="AH94" s="281"/>
      <c r="AI94" s="281"/>
      <c r="AJ94" s="281"/>
      <c r="AK94" s="281"/>
      <c r="AL94" s="281"/>
      <c r="AM94" s="281"/>
      <c r="AN94" s="282">
        <f t="shared" ref="AN94:AN100" si="0">SUM(AG94,AT94)</f>
        <v>0</v>
      </c>
      <c r="AO94" s="282"/>
      <c r="AP94" s="282"/>
      <c r="AQ94" s="85" t="s">
        <v>1</v>
      </c>
      <c r="AR94" s="86"/>
      <c r="AS94" s="87">
        <f>ROUND(AS95,2)</f>
        <v>0</v>
      </c>
      <c r="AT94" s="88">
        <f t="shared" ref="AT94:AT100" si="1"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85</v>
      </c>
      <c r="BT94" s="91" t="s">
        <v>86</v>
      </c>
      <c r="BU94" s="92" t="s">
        <v>87</v>
      </c>
      <c r="BV94" s="91" t="s">
        <v>88</v>
      </c>
      <c r="BW94" s="91" t="s">
        <v>5</v>
      </c>
      <c r="BX94" s="91" t="s">
        <v>89</v>
      </c>
      <c r="CL94" s="91" t="s">
        <v>19</v>
      </c>
    </row>
    <row r="95" spans="1:91" s="7" customFormat="1" ht="16.5" customHeight="1" x14ac:dyDescent="0.2">
      <c r="B95" s="93"/>
      <c r="C95" s="94"/>
      <c r="D95" s="291" t="s">
        <v>90</v>
      </c>
      <c r="E95" s="291"/>
      <c r="F95" s="291"/>
      <c r="G95" s="291"/>
      <c r="H95" s="291"/>
      <c r="I95" s="95"/>
      <c r="J95" s="291" t="s">
        <v>91</v>
      </c>
      <c r="K95" s="291"/>
      <c r="L95" s="291"/>
      <c r="M95" s="291"/>
      <c r="N95" s="291"/>
      <c r="O95" s="291"/>
      <c r="P95" s="291"/>
      <c r="Q95" s="291"/>
      <c r="R95" s="291"/>
      <c r="S95" s="291"/>
      <c r="T95" s="291"/>
      <c r="U95" s="291"/>
      <c r="V95" s="291"/>
      <c r="W95" s="291"/>
      <c r="X95" s="291"/>
      <c r="Y95" s="291"/>
      <c r="Z95" s="291"/>
      <c r="AA95" s="291"/>
      <c r="AB95" s="291"/>
      <c r="AC95" s="291"/>
      <c r="AD95" s="291"/>
      <c r="AE95" s="291"/>
      <c r="AF95" s="291"/>
      <c r="AG95" s="288">
        <f>ROUND(SUM(AG96:AG100),2)</f>
        <v>0</v>
      </c>
      <c r="AH95" s="289"/>
      <c r="AI95" s="289"/>
      <c r="AJ95" s="289"/>
      <c r="AK95" s="289"/>
      <c r="AL95" s="289"/>
      <c r="AM95" s="289"/>
      <c r="AN95" s="290">
        <f t="shared" si="0"/>
        <v>0</v>
      </c>
      <c r="AO95" s="289"/>
      <c r="AP95" s="289"/>
      <c r="AQ95" s="96" t="s">
        <v>92</v>
      </c>
      <c r="AR95" s="97"/>
      <c r="AS95" s="98">
        <f>ROUND(SUM(AS96:AS100),2)</f>
        <v>0</v>
      </c>
      <c r="AT95" s="99">
        <f t="shared" si="1"/>
        <v>0</v>
      </c>
      <c r="AU95" s="100">
        <f>ROUND(SUM(AU96:AU100),5)</f>
        <v>0</v>
      </c>
      <c r="AV95" s="99">
        <f>ROUND(AZ95*L29,2)</f>
        <v>0</v>
      </c>
      <c r="AW95" s="99">
        <f>ROUND(BA95*L30,2)</f>
        <v>0</v>
      </c>
      <c r="AX95" s="99">
        <f>ROUND(BB95*L29,2)</f>
        <v>0</v>
      </c>
      <c r="AY95" s="99">
        <f>ROUND(BC95*L30,2)</f>
        <v>0</v>
      </c>
      <c r="AZ95" s="99">
        <f>ROUND(SUM(AZ96:AZ100),2)</f>
        <v>0</v>
      </c>
      <c r="BA95" s="99">
        <f>ROUND(SUM(BA96:BA100),2)</f>
        <v>0</v>
      </c>
      <c r="BB95" s="99">
        <f>ROUND(SUM(BB96:BB100),2)</f>
        <v>0</v>
      </c>
      <c r="BC95" s="99">
        <f>ROUND(SUM(BC96:BC100),2)</f>
        <v>0</v>
      </c>
      <c r="BD95" s="101">
        <f>ROUND(SUM(BD96:BD100),2)</f>
        <v>0</v>
      </c>
      <c r="BS95" s="102" t="s">
        <v>85</v>
      </c>
      <c r="BT95" s="102" t="s">
        <v>93</v>
      </c>
      <c r="BU95" s="102" t="s">
        <v>87</v>
      </c>
      <c r="BV95" s="102" t="s">
        <v>88</v>
      </c>
      <c r="BW95" s="102" t="s">
        <v>94</v>
      </c>
      <c r="BX95" s="102" t="s">
        <v>5</v>
      </c>
      <c r="CL95" s="102" t="s">
        <v>19</v>
      </c>
      <c r="CM95" s="102" t="s">
        <v>95</v>
      </c>
    </row>
    <row r="96" spans="1:91" s="4" customFormat="1" ht="23.25" customHeight="1" x14ac:dyDescent="0.2">
      <c r="A96" s="103" t="s">
        <v>96</v>
      </c>
      <c r="B96" s="58"/>
      <c r="C96" s="104"/>
      <c r="D96" s="104"/>
      <c r="E96" s="280" t="s">
        <v>97</v>
      </c>
      <c r="F96" s="280"/>
      <c r="G96" s="280"/>
      <c r="H96" s="280"/>
      <c r="I96" s="280"/>
      <c r="J96" s="104"/>
      <c r="K96" s="280" t="s">
        <v>98</v>
      </c>
      <c r="L96" s="280"/>
      <c r="M96" s="280"/>
      <c r="N96" s="280"/>
      <c r="O96" s="280"/>
      <c r="P96" s="280"/>
      <c r="Q96" s="280"/>
      <c r="R96" s="280"/>
      <c r="S96" s="280"/>
      <c r="T96" s="280"/>
      <c r="U96" s="280"/>
      <c r="V96" s="280"/>
      <c r="W96" s="280"/>
      <c r="X96" s="280"/>
      <c r="Y96" s="280"/>
      <c r="Z96" s="280"/>
      <c r="AA96" s="280"/>
      <c r="AB96" s="280"/>
      <c r="AC96" s="280"/>
      <c r="AD96" s="280"/>
      <c r="AE96" s="280"/>
      <c r="AF96" s="280"/>
      <c r="AG96" s="278">
        <f>'21-12-01-1 - Oprava mostu...'!J32</f>
        <v>0</v>
      </c>
      <c r="AH96" s="279"/>
      <c r="AI96" s="279"/>
      <c r="AJ96" s="279"/>
      <c r="AK96" s="279"/>
      <c r="AL96" s="279"/>
      <c r="AM96" s="279"/>
      <c r="AN96" s="278">
        <f t="shared" si="0"/>
        <v>0</v>
      </c>
      <c r="AO96" s="279"/>
      <c r="AP96" s="279"/>
      <c r="AQ96" s="105" t="s">
        <v>99</v>
      </c>
      <c r="AR96" s="60"/>
      <c r="AS96" s="106">
        <v>0</v>
      </c>
      <c r="AT96" s="107">
        <f t="shared" si="1"/>
        <v>0</v>
      </c>
      <c r="AU96" s="108">
        <f>'21-12-01-1 - Oprava mostu...'!P138</f>
        <v>0</v>
      </c>
      <c r="AV96" s="107">
        <f>'21-12-01-1 - Oprava mostu...'!J35</f>
        <v>0</v>
      </c>
      <c r="AW96" s="107">
        <f>'21-12-01-1 - Oprava mostu...'!J36</f>
        <v>0</v>
      </c>
      <c r="AX96" s="107">
        <f>'21-12-01-1 - Oprava mostu...'!J37</f>
        <v>0</v>
      </c>
      <c r="AY96" s="107">
        <f>'21-12-01-1 - Oprava mostu...'!J38</f>
        <v>0</v>
      </c>
      <c r="AZ96" s="107">
        <f>'21-12-01-1 - Oprava mostu...'!F35</f>
        <v>0</v>
      </c>
      <c r="BA96" s="107">
        <f>'21-12-01-1 - Oprava mostu...'!F36</f>
        <v>0</v>
      </c>
      <c r="BB96" s="107">
        <f>'21-12-01-1 - Oprava mostu...'!F37</f>
        <v>0</v>
      </c>
      <c r="BC96" s="107">
        <f>'21-12-01-1 - Oprava mostu...'!F38</f>
        <v>0</v>
      </c>
      <c r="BD96" s="109">
        <f>'21-12-01-1 - Oprava mostu...'!F39</f>
        <v>0</v>
      </c>
      <c r="BT96" s="110" t="s">
        <v>95</v>
      </c>
      <c r="BV96" s="110" t="s">
        <v>88</v>
      </c>
      <c r="BW96" s="110" t="s">
        <v>100</v>
      </c>
      <c r="BX96" s="110" t="s">
        <v>94</v>
      </c>
      <c r="CL96" s="110" t="s">
        <v>19</v>
      </c>
    </row>
    <row r="97" spans="1:90" s="4" customFormat="1" ht="23.25" customHeight="1" x14ac:dyDescent="0.2">
      <c r="A97" s="103" t="s">
        <v>96</v>
      </c>
      <c r="B97" s="58"/>
      <c r="C97" s="104"/>
      <c r="D97" s="104"/>
      <c r="E97" s="280" t="s">
        <v>101</v>
      </c>
      <c r="F97" s="280"/>
      <c r="G97" s="280"/>
      <c r="H97" s="280"/>
      <c r="I97" s="280"/>
      <c r="J97" s="104"/>
      <c r="K97" s="280" t="s">
        <v>102</v>
      </c>
      <c r="L97" s="280"/>
      <c r="M97" s="280"/>
      <c r="N97" s="280"/>
      <c r="O97" s="280"/>
      <c r="P97" s="280"/>
      <c r="Q97" s="280"/>
      <c r="R97" s="280"/>
      <c r="S97" s="280"/>
      <c r="T97" s="280"/>
      <c r="U97" s="280"/>
      <c r="V97" s="280"/>
      <c r="W97" s="280"/>
      <c r="X97" s="280"/>
      <c r="Y97" s="280"/>
      <c r="Z97" s="280"/>
      <c r="AA97" s="280"/>
      <c r="AB97" s="280"/>
      <c r="AC97" s="280"/>
      <c r="AD97" s="280"/>
      <c r="AE97" s="280"/>
      <c r="AF97" s="280"/>
      <c r="AG97" s="278">
        <f>'21-12-01-2 - Oprava mostu...'!J32</f>
        <v>0</v>
      </c>
      <c r="AH97" s="279"/>
      <c r="AI97" s="279"/>
      <c r="AJ97" s="279"/>
      <c r="AK97" s="279"/>
      <c r="AL97" s="279"/>
      <c r="AM97" s="279"/>
      <c r="AN97" s="278">
        <f t="shared" si="0"/>
        <v>0</v>
      </c>
      <c r="AO97" s="279"/>
      <c r="AP97" s="279"/>
      <c r="AQ97" s="105" t="s">
        <v>99</v>
      </c>
      <c r="AR97" s="60"/>
      <c r="AS97" s="106">
        <v>0</v>
      </c>
      <c r="AT97" s="107">
        <f t="shared" si="1"/>
        <v>0</v>
      </c>
      <c r="AU97" s="108">
        <f>'21-12-01-2 - Oprava mostu...'!P130</f>
        <v>0</v>
      </c>
      <c r="AV97" s="107">
        <f>'21-12-01-2 - Oprava mostu...'!J35</f>
        <v>0</v>
      </c>
      <c r="AW97" s="107">
        <f>'21-12-01-2 - Oprava mostu...'!J36</f>
        <v>0</v>
      </c>
      <c r="AX97" s="107">
        <f>'21-12-01-2 - Oprava mostu...'!J37</f>
        <v>0</v>
      </c>
      <c r="AY97" s="107">
        <f>'21-12-01-2 - Oprava mostu...'!J38</f>
        <v>0</v>
      </c>
      <c r="AZ97" s="107">
        <f>'21-12-01-2 - Oprava mostu...'!F35</f>
        <v>0</v>
      </c>
      <c r="BA97" s="107">
        <f>'21-12-01-2 - Oprava mostu...'!F36</f>
        <v>0</v>
      </c>
      <c r="BB97" s="107">
        <f>'21-12-01-2 - Oprava mostu...'!F37</f>
        <v>0</v>
      </c>
      <c r="BC97" s="107">
        <f>'21-12-01-2 - Oprava mostu...'!F38</f>
        <v>0</v>
      </c>
      <c r="BD97" s="109">
        <f>'21-12-01-2 - Oprava mostu...'!F39</f>
        <v>0</v>
      </c>
      <c r="BT97" s="110" t="s">
        <v>95</v>
      </c>
      <c r="BV97" s="110" t="s">
        <v>88</v>
      </c>
      <c r="BW97" s="110" t="s">
        <v>103</v>
      </c>
      <c r="BX97" s="110" t="s">
        <v>94</v>
      </c>
      <c r="CL97" s="110" t="s">
        <v>19</v>
      </c>
    </row>
    <row r="98" spans="1:90" s="4" customFormat="1" ht="23.25" customHeight="1" x14ac:dyDescent="0.2">
      <c r="A98" s="103" t="s">
        <v>96</v>
      </c>
      <c r="B98" s="58"/>
      <c r="C98" s="104"/>
      <c r="D98" s="104"/>
      <c r="E98" s="280" t="s">
        <v>104</v>
      </c>
      <c r="F98" s="280"/>
      <c r="G98" s="280"/>
      <c r="H98" s="280"/>
      <c r="I98" s="280"/>
      <c r="J98" s="104"/>
      <c r="K98" s="280" t="s">
        <v>105</v>
      </c>
      <c r="L98" s="280"/>
      <c r="M98" s="280"/>
      <c r="N98" s="280"/>
      <c r="O98" s="280"/>
      <c r="P98" s="280"/>
      <c r="Q98" s="280"/>
      <c r="R98" s="280"/>
      <c r="S98" s="280"/>
      <c r="T98" s="280"/>
      <c r="U98" s="280"/>
      <c r="V98" s="280"/>
      <c r="W98" s="280"/>
      <c r="X98" s="280"/>
      <c r="Y98" s="280"/>
      <c r="Z98" s="280"/>
      <c r="AA98" s="280"/>
      <c r="AB98" s="280"/>
      <c r="AC98" s="280"/>
      <c r="AD98" s="280"/>
      <c r="AE98" s="280"/>
      <c r="AF98" s="280"/>
      <c r="AG98" s="278">
        <f>'21-12-01-3 - Oprava mostu...'!J32</f>
        <v>0</v>
      </c>
      <c r="AH98" s="279"/>
      <c r="AI98" s="279"/>
      <c r="AJ98" s="279"/>
      <c r="AK98" s="279"/>
      <c r="AL98" s="279"/>
      <c r="AM98" s="279"/>
      <c r="AN98" s="278">
        <f t="shared" si="0"/>
        <v>0</v>
      </c>
      <c r="AO98" s="279"/>
      <c r="AP98" s="279"/>
      <c r="AQ98" s="105" t="s">
        <v>99</v>
      </c>
      <c r="AR98" s="60"/>
      <c r="AS98" s="106">
        <v>0</v>
      </c>
      <c r="AT98" s="107">
        <f t="shared" si="1"/>
        <v>0</v>
      </c>
      <c r="AU98" s="108">
        <f>'21-12-01-3 - Oprava mostu...'!P122</f>
        <v>0</v>
      </c>
      <c r="AV98" s="107">
        <f>'21-12-01-3 - Oprava mostu...'!J35</f>
        <v>0</v>
      </c>
      <c r="AW98" s="107">
        <f>'21-12-01-3 - Oprava mostu...'!J36</f>
        <v>0</v>
      </c>
      <c r="AX98" s="107">
        <f>'21-12-01-3 - Oprava mostu...'!J37</f>
        <v>0</v>
      </c>
      <c r="AY98" s="107">
        <f>'21-12-01-3 - Oprava mostu...'!J38</f>
        <v>0</v>
      </c>
      <c r="AZ98" s="107">
        <f>'21-12-01-3 - Oprava mostu...'!F35</f>
        <v>0</v>
      </c>
      <c r="BA98" s="107">
        <f>'21-12-01-3 - Oprava mostu...'!F36</f>
        <v>0</v>
      </c>
      <c r="BB98" s="107">
        <f>'21-12-01-3 - Oprava mostu...'!F37</f>
        <v>0</v>
      </c>
      <c r="BC98" s="107">
        <f>'21-12-01-3 - Oprava mostu...'!F38</f>
        <v>0</v>
      </c>
      <c r="BD98" s="109">
        <f>'21-12-01-3 - Oprava mostu...'!F39</f>
        <v>0</v>
      </c>
      <c r="BT98" s="110" t="s">
        <v>95</v>
      </c>
      <c r="BV98" s="110" t="s">
        <v>88</v>
      </c>
      <c r="BW98" s="110" t="s">
        <v>106</v>
      </c>
      <c r="BX98" s="110" t="s">
        <v>94</v>
      </c>
      <c r="CL98" s="110" t="s">
        <v>19</v>
      </c>
    </row>
    <row r="99" spans="1:90" s="4" customFormat="1" ht="23.25" customHeight="1" x14ac:dyDescent="0.2">
      <c r="A99" s="103" t="s">
        <v>96</v>
      </c>
      <c r="B99" s="58"/>
      <c r="C99" s="104"/>
      <c r="D99" s="104"/>
      <c r="E99" s="280" t="s">
        <v>107</v>
      </c>
      <c r="F99" s="280"/>
      <c r="G99" s="280"/>
      <c r="H99" s="280"/>
      <c r="I99" s="280"/>
      <c r="J99" s="104"/>
      <c r="K99" s="280" t="s">
        <v>108</v>
      </c>
      <c r="L99" s="280"/>
      <c r="M99" s="280"/>
      <c r="N99" s="280"/>
      <c r="O99" s="280"/>
      <c r="P99" s="280"/>
      <c r="Q99" s="280"/>
      <c r="R99" s="280"/>
      <c r="S99" s="280"/>
      <c r="T99" s="280"/>
      <c r="U99" s="280"/>
      <c r="V99" s="280"/>
      <c r="W99" s="280"/>
      <c r="X99" s="280"/>
      <c r="Y99" s="280"/>
      <c r="Z99" s="280"/>
      <c r="AA99" s="280"/>
      <c r="AB99" s="280"/>
      <c r="AC99" s="280"/>
      <c r="AD99" s="280"/>
      <c r="AE99" s="280"/>
      <c r="AF99" s="280"/>
      <c r="AG99" s="278">
        <f>'21-12-01-4 - Oprava mostu...'!J32</f>
        <v>0</v>
      </c>
      <c r="AH99" s="279"/>
      <c r="AI99" s="279"/>
      <c r="AJ99" s="279"/>
      <c r="AK99" s="279"/>
      <c r="AL99" s="279"/>
      <c r="AM99" s="279"/>
      <c r="AN99" s="278">
        <f t="shared" si="0"/>
        <v>0</v>
      </c>
      <c r="AO99" s="279"/>
      <c r="AP99" s="279"/>
      <c r="AQ99" s="105" t="s">
        <v>99</v>
      </c>
      <c r="AR99" s="60"/>
      <c r="AS99" s="106">
        <v>0</v>
      </c>
      <c r="AT99" s="107">
        <f t="shared" si="1"/>
        <v>0</v>
      </c>
      <c r="AU99" s="108">
        <f>'21-12-01-4 - Oprava mostu...'!P125</f>
        <v>0</v>
      </c>
      <c r="AV99" s="107">
        <f>'21-12-01-4 - Oprava mostu...'!J35</f>
        <v>0</v>
      </c>
      <c r="AW99" s="107">
        <f>'21-12-01-4 - Oprava mostu...'!J36</f>
        <v>0</v>
      </c>
      <c r="AX99" s="107">
        <f>'21-12-01-4 - Oprava mostu...'!J37</f>
        <v>0</v>
      </c>
      <c r="AY99" s="107">
        <f>'21-12-01-4 - Oprava mostu...'!J38</f>
        <v>0</v>
      </c>
      <c r="AZ99" s="107">
        <f>'21-12-01-4 - Oprava mostu...'!F35</f>
        <v>0</v>
      </c>
      <c r="BA99" s="107">
        <f>'21-12-01-4 - Oprava mostu...'!F36</f>
        <v>0</v>
      </c>
      <c r="BB99" s="107">
        <f>'21-12-01-4 - Oprava mostu...'!F37</f>
        <v>0</v>
      </c>
      <c r="BC99" s="107">
        <f>'21-12-01-4 - Oprava mostu...'!F38</f>
        <v>0</v>
      </c>
      <c r="BD99" s="109">
        <f>'21-12-01-4 - Oprava mostu...'!F39</f>
        <v>0</v>
      </c>
      <c r="BT99" s="110" t="s">
        <v>95</v>
      </c>
      <c r="BV99" s="110" t="s">
        <v>88</v>
      </c>
      <c r="BW99" s="110" t="s">
        <v>109</v>
      </c>
      <c r="BX99" s="110" t="s">
        <v>94</v>
      </c>
      <c r="CL99" s="110" t="s">
        <v>19</v>
      </c>
    </row>
    <row r="100" spans="1:90" s="4" customFormat="1" ht="23.25" customHeight="1" x14ac:dyDescent="0.2">
      <c r="A100" s="103" t="s">
        <v>96</v>
      </c>
      <c r="B100" s="58"/>
      <c r="C100" s="104"/>
      <c r="D100" s="104"/>
      <c r="E100" s="280" t="s">
        <v>110</v>
      </c>
      <c r="F100" s="280"/>
      <c r="G100" s="280"/>
      <c r="H100" s="280"/>
      <c r="I100" s="280"/>
      <c r="J100" s="104"/>
      <c r="K100" s="280" t="s">
        <v>111</v>
      </c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280"/>
      <c r="AD100" s="280"/>
      <c r="AE100" s="280"/>
      <c r="AF100" s="280"/>
      <c r="AG100" s="278">
        <f>'21-12-01-5 - Oprava mostu...'!J32</f>
        <v>0</v>
      </c>
      <c r="AH100" s="279"/>
      <c r="AI100" s="279"/>
      <c r="AJ100" s="279"/>
      <c r="AK100" s="279"/>
      <c r="AL100" s="279"/>
      <c r="AM100" s="279"/>
      <c r="AN100" s="278">
        <f t="shared" si="0"/>
        <v>0</v>
      </c>
      <c r="AO100" s="279"/>
      <c r="AP100" s="279"/>
      <c r="AQ100" s="105" t="s">
        <v>99</v>
      </c>
      <c r="AR100" s="60"/>
      <c r="AS100" s="111">
        <v>0</v>
      </c>
      <c r="AT100" s="112">
        <f t="shared" si="1"/>
        <v>0</v>
      </c>
      <c r="AU100" s="113">
        <f>'21-12-01-5 - Oprava mostu...'!P121</f>
        <v>0</v>
      </c>
      <c r="AV100" s="112">
        <f>'21-12-01-5 - Oprava mostu...'!J35</f>
        <v>0</v>
      </c>
      <c r="AW100" s="112">
        <f>'21-12-01-5 - Oprava mostu...'!J36</f>
        <v>0</v>
      </c>
      <c r="AX100" s="112">
        <f>'21-12-01-5 - Oprava mostu...'!J37</f>
        <v>0</v>
      </c>
      <c r="AY100" s="112">
        <f>'21-12-01-5 - Oprava mostu...'!J38</f>
        <v>0</v>
      </c>
      <c r="AZ100" s="112">
        <f>'21-12-01-5 - Oprava mostu...'!F35</f>
        <v>0</v>
      </c>
      <c r="BA100" s="112">
        <f>'21-12-01-5 - Oprava mostu...'!F36</f>
        <v>0</v>
      </c>
      <c r="BB100" s="112">
        <f>'21-12-01-5 - Oprava mostu...'!F37</f>
        <v>0</v>
      </c>
      <c r="BC100" s="112">
        <f>'21-12-01-5 - Oprava mostu...'!F38</f>
        <v>0</v>
      </c>
      <c r="BD100" s="114">
        <f>'21-12-01-5 - Oprava mostu...'!F39</f>
        <v>0</v>
      </c>
      <c r="BT100" s="110" t="s">
        <v>95</v>
      </c>
      <c r="BV100" s="110" t="s">
        <v>88</v>
      </c>
      <c r="BW100" s="110" t="s">
        <v>112</v>
      </c>
      <c r="BX100" s="110" t="s">
        <v>94</v>
      </c>
      <c r="CL100" s="110" t="s">
        <v>19</v>
      </c>
    </row>
    <row r="101" spans="1:90" s="2" customFormat="1" ht="30" customHeight="1" x14ac:dyDescent="0.2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9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1:90" s="2" customFormat="1" ht="6.95" customHeight="1" x14ac:dyDescent="0.2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5"/>
      <c r="V102" s="55"/>
      <c r="W102" s="55"/>
      <c r="X102" s="55"/>
      <c r="Y102" s="55"/>
      <c r="Z102" s="55"/>
      <c r="AA102" s="55"/>
      <c r="AB102" s="55"/>
      <c r="AC102" s="55"/>
      <c r="AD102" s="55"/>
      <c r="AE102" s="55"/>
      <c r="AF102" s="55"/>
      <c r="AG102" s="55"/>
      <c r="AH102" s="55"/>
      <c r="AI102" s="55"/>
      <c r="AJ102" s="55"/>
      <c r="AK102" s="55"/>
      <c r="AL102" s="55"/>
      <c r="AM102" s="55"/>
      <c r="AN102" s="55"/>
      <c r="AO102" s="55"/>
      <c r="AP102" s="55"/>
      <c r="AQ102" s="55"/>
      <c r="AR102" s="39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</sheetData>
  <sheetProtection algorithmName="SHA-512" hashValue="3v3Cx2HwxPr0KRAD8Vdm9EM5S0nep/NTqb+XATiVBiRRQKaWEuHluujjf64ilgpQmpSfaVxmqTJALsLGLiv2Xg==" saltValue="fvjI0PiOidk502dEBtH2vkg/RXyB6mLiZIbdavpqNzb+f6fOnq+pJmSmf5gPQjT+grM/LhxNgu74cBddefciyQ==" spinCount="100000" sheet="1" objects="1" scenarios="1" formatColumns="0" formatRows="0"/>
  <mergeCells count="62">
    <mergeCell ref="AS89:AT91"/>
    <mergeCell ref="AM89:AP89"/>
    <mergeCell ref="AM90:AP90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100:I100"/>
    <mergeCell ref="K100:AF100"/>
    <mergeCell ref="AG94:AM94"/>
    <mergeCell ref="AN94:AP94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W30:AE30"/>
    <mergeCell ref="AK30:AO30"/>
    <mergeCell ref="L30:P30"/>
    <mergeCell ref="AK31:AO31"/>
    <mergeCell ref="AN100:AP100"/>
    <mergeCell ref="AG100:AM100"/>
    <mergeCell ref="K97:AF97"/>
    <mergeCell ref="AN97:AP97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1-12-01-1 - Oprava mostu...'!C2" display="/"/>
    <hyperlink ref="A97" location="'21-12-01-2 - Oprava mostu...'!C2" display="/"/>
    <hyperlink ref="A98" location="'21-12-01-3 - Oprava mostu...'!C2" display="/"/>
    <hyperlink ref="A99" location="'21-12-01-4 - Oprava mostu...'!C2" display="/"/>
    <hyperlink ref="A100" location="'21-12-01-5 - Oprava mostu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4"/>
  <sheetViews>
    <sheetView showGridLines="0" topLeftCell="A192" workbookViewId="0">
      <selection activeCell="F217" sqref="F21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100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 x14ac:dyDescent="0.2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9" t="s">
        <v>16</v>
      </c>
      <c r="L6" s="19"/>
    </row>
    <row r="7" spans="1:46" s="1" customFormat="1" ht="16.5" customHeight="1" x14ac:dyDescent="0.2">
      <c r="B7" s="19"/>
      <c r="E7" s="306" t="str">
        <f>'Rekapitulace zakázky'!K6</f>
        <v>Oprava mostu v km 1,508 trati Kralupy nad Vltavou - Neratovice</v>
      </c>
      <c r="F7" s="307"/>
      <c r="G7" s="307"/>
      <c r="H7" s="307"/>
      <c r="L7" s="19"/>
    </row>
    <row r="8" spans="1:46" s="1" customFormat="1" ht="12" customHeight="1" x14ac:dyDescent="0.2">
      <c r="B8" s="19"/>
      <c r="D8" s="119" t="s">
        <v>114</v>
      </c>
      <c r="L8" s="19"/>
    </row>
    <row r="9" spans="1:46" s="2" customFormat="1" ht="16.5" customHeight="1" x14ac:dyDescent="0.2">
      <c r="A9" s="34"/>
      <c r="B9" s="39"/>
      <c r="C9" s="34"/>
      <c r="D9" s="34"/>
      <c r="E9" s="306" t="s">
        <v>115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 x14ac:dyDescent="0.2">
      <c r="A11" s="34"/>
      <c r="B11" s="39"/>
      <c r="C11" s="34"/>
      <c r="D11" s="34"/>
      <c r="E11" s="309" t="s">
        <v>117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21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zakázky'!AN8</f>
        <v>9. 11. 2021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 x14ac:dyDescent="0.2">
      <c r="A15" s="34"/>
      <c r="B15" s="39"/>
      <c r="C15" s="34"/>
      <c r="D15" s="121" t="s">
        <v>26</v>
      </c>
      <c r="E15" s="34"/>
      <c r="F15" s="122" t="s">
        <v>27</v>
      </c>
      <c r="G15" s="34"/>
      <c r="H15" s="34"/>
      <c r="I15" s="121" t="s">
        <v>28</v>
      </c>
      <c r="J15" s="122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30</v>
      </c>
      <c r="E16" s="34"/>
      <c r="F16" s="34"/>
      <c r="G16" s="34"/>
      <c r="H16" s="34"/>
      <c r="I16" s="119" t="s">
        <v>31</v>
      </c>
      <c r="J16" s="110" t="s">
        <v>32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">
        <v>33</v>
      </c>
      <c r="F17" s="34"/>
      <c r="G17" s="34"/>
      <c r="H17" s="34"/>
      <c r="I17" s="119" t="s">
        <v>34</v>
      </c>
      <c r="J17" s="110" t="s">
        <v>35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36</v>
      </c>
      <c r="E19" s="34"/>
      <c r="F19" s="34"/>
      <c r="G19" s="34"/>
      <c r="H19" s="34"/>
      <c r="I19" s="119" t="s">
        <v>31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0" t="str">
        <f>'Rekapitulace zakázky'!E14</f>
        <v>Vyplň údaj</v>
      </c>
      <c r="F20" s="311"/>
      <c r="G20" s="311"/>
      <c r="H20" s="311"/>
      <c r="I20" s="119" t="s">
        <v>34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38</v>
      </c>
      <c r="E22" s="34"/>
      <c r="F22" s="34"/>
      <c r="G22" s="34"/>
      <c r="H22" s="34"/>
      <c r="I22" s="119" t="s">
        <v>31</v>
      </c>
      <c r="J22" s="110" t="s">
        <v>39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">
        <v>40</v>
      </c>
      <c r="F23" s="34"/>
      <c r="G23" s="34"/>
      <c r="H23" s="34"/>
      <c r="I23" s="119" t="s">
        <v>34</v>
      </c>
      <c r="J23" s="110" t="s">
        <v>41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43</v>
      </c>
      <c r="E25" s="34"/>
      <c r="F25" s="34"/>
      <c r="G25" s="34"/>
      <c r="H25" s="34"/>
      <c r="I25" s="119" t="s">
        <v>31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34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45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3"/>
      <c r="B29" s="124"/>
      <c r="C29" s="123"/>
      <c r="D29" s="123"/>
      <c r="E29" s="312" t="s">
        <v>1</v>
      </c>
      <c r="F29" s="312"/>
      <c r="G29" s="312"/>
      <c r="H29" s="31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ROUND(J138,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30" t="s">
        <v>50</v>
      </c>
      <c r="E35" s="119" t="s">
        <v>51</v>
      </c>
      <c r="F35" s="131">
        <f>ROUND((SUM(BE138:BE433)),  2)</f>
        <v>0</v>
      </c>
      <c r="G35" s="34"/>
      <c r="H35" s="34"/>
      <c r="I35" s="132">
        <v>0.21</v>
      </c>
      <c r="J35" s="131">
        <f>ROUND(((SUM(BE138:BE433))*I35),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52</v>
      </c>
      <c r="F36" s="131">
        <f>ROUND((SUM(BF138:BF433)),  2)</f>
        <v>0</v>
      </c>
      <c r="G36" s="34"/>
      <c r="H36" s="34"/>
      <c r="I36" s="132">
        <v>0.15</v>
      </c>
      <c r="J36" s="131">
        <f>ROUND(((SUM(BF138:BF433))*I36),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53</v>
      </c>
      <c r="F37" s="131">
        <f>ROUND((SUM(BG138:BG433)),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54</v>
      </c>
      <c r="F38" s="131">
        <f>ROUND((SUM(BH138:BH433)),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55</v>
      </c>
      <c r="F39" s="131">
        <f>ROUND((SUM(BI138:BI433)),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 x14ac:dyDescent="0.2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 x14ac:dyDescent="0.2">
      <c r="A84" s="34"/>
      <c r="B84" s="35"/>
      <c r="C84" s="36"/>
      <c r="D84" s="36"/>
      <c r="E84" s="304" t="str">
        <f>E7</f>
        <v>Oprava mostu v km 1,508 trati Kralupy nad Vltavou - Neratovice</v>
      </c>
      <c r="F84" s="305"/>
      <c r="G84" s="305"/>
      <c r="H84" s="305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 x14ac:dyDescent="0.2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 x14ac:dyDescent="0.2">
      <c r="A86" s="34"/>
      <c r="B86" s="35"/>
      <c r="C86" s="36"/>
      <c r="D86" s="36"/>
      <c r="E86" s="304" t="s">
        <v>115</v>
      </c>
      <c r="F86" s="303"/>
      <c r="G86" s="303"/>
      <c r="H86" s="303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 x14ac:dyDescent="0.2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 x14ac:dyDescent="0.2">
      <c r="A88" s="34"/>
      <c r="B88" s="35"/>
      <c r="C88" s="36"/>
      <c r="D88" s="36"/>
      <c r="E88" s="292" t="str">
        <f>E11</f>
        <v>21-12-01/1 - Oprava mostu v km 1,508 _ NK _ PKO _ K 02</v>
      </c>
      <c r="F88" s="303"/>
      <c r="G88" s="303"/>
      <c r="H88" s="303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 x14ac:dyDescent="0.2">
      <c r="A90" s="34"/>
      <c r="B90" s="35"/>
      <c r="C90" s="28" t="s">
        <v>22</v>
      </c>
      <c r="D90" s="36"/>
      <c r="E90" s="36"/>
      <c r="F90" s="26" t="str">
        <f>F14</f>
        <v>Chvatěruby</v>
      </c>
      <c r="G90" s="36"/>
      <c r="H90" s="36"/>
      <c r="I90" s="28" t="s">
        <v>24</v>
      </c>
      <c r="J90" s="66" t="str">
        <f>IF(J14="","",J14)</f>
        <v>9. 11. 2021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 x14ac:dyDescent="0.2">
      <c r="A92" s="34"/>
      <c r="B92" s="35"/>
      <c r="C92" s="28" t="s">
        <v>30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38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8" t="s">
        <v>36</v>
      </c>
      <c r="D93" s="36"/>
      <c r="E93" s="36"/>
      <c r="F93" s="26" t="str">
        <f>IF(E20="","",E20)</f>
        <v>Vyplň údaj</v>
      </c>
      <c r="G93" s="36"/>
      <c r="H93" s="36"/>
      <c r="I93" s="28" t="s">
        <v>43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 x14ac:dyDescent="0.2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 x14ac:dyDescent="0.2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J138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 x14ac:dyDescent="0.2">
      <c r="B98" s="155"/>
      <c r="C98" s="156"/>
      <c r="D98" s="157" t="s">
        <v>123</v>
      </c>
      <c r="E98" s="158"/>
      <c r="F98" s="158"/>
      <c r="G98" s="158"/>
      <c r="H98" s="158"/>
      <c r="I98" s="158"/>
      <c r="J98" s="159">
        <f>J139</f>
        <v>0</v>
      </c>
      <c r="K98" s="156"/>
      <c r="L98" s="160"/>
    </row>
    <row r="99" spans="1:47" s="10" customFormat="1" ht="19.899999999999999" customHeight="1" x14ac:dyDescent="0.2">
      <c r="B99" s="161"/>
      <c r="C99" s="104"/>
      <c r="D99" s="162" t="s">
        <v>124</v>
      </c>
      <c r="E99" s="163"/>
      <c r="F99" s="163"/>
      <c r="G99" s="163"/>
      <c r="H99" s="163"/>
      <c r="I99" s="163"/>
      <c r="J99" s="164">
        <f>J140</f>
        <v>0</v>
      </c>
      <c r="K99" s="104"/>
      <c r="L99" s="165"/>
    </row>
    <row r="100" spans="1:47" s="10" customFormat="1" ht="19.899999999999999" customHeight="1" x14ac:dyDescent="0.2">
      <c r="B100" s="161"/>
      <c r="C100" s="104"/>
      <c r="D100" s="162" t="s">
        <v>125</v>
      </c>
      <c r="E100" s="163"/>
      <c r="F100" s="163"/>
      <c r="G100" s="163"/>
      <c r="H100" s="163"/>
      <c r="I100" s="163"/>
      <c r="J100" s="164">
        <f>J151</f>
        <v>0</v>
      </c>
      <c r="K100" s="104"/>
      <c r="L100" s="165"/>
    </row>
    <row r="101" spans="1:47" s="10" customFormat="1" ht="19.899999999999999" customHeight="1" x14ac:dyDescent="0.2">
      <c r="B101" s="161"/>
      <c r="C101" s="104"/>
      <c r="D101" s="162" t="s">
        <v>126</v>
      </c>
      <c r="E101" s="163"/>
      <c r="F101" s="163"/>
      <c r="G101" s="163"/>
      <c r="H101" s="163"/>
      <c r="I101" s="163"/>
      <c r="J101" s="164">
        <f>J173</f>
        <v>0</v>
      </c>
      <c r="K101" s="104"/>
      <c r="L101" s="165"/>
    </row>
    <row r="102" spans="1:47" s="10" customFormat="1" ht="19.899999999999999" customHeight="1" x14ac:dyDescent="0.2">
      <c r="B102" s="161"/>
      <c r="C102" s="104"/>
      <c r="D102" s="162" t="s">
        <v>127</v>
      </c>
      <c r="E102" s="163"/>
      <c r="F102" s="163"/>
      <c r="G102" s="163"/>
      <c r="H102" s="163"/>
      <c r="I102" s="163"/>
      <c r="J102" s="164">
        <f>J211</f>
        <v>0</v>
      </c>
      <c r="K102" s="104"/>
      <c r="L102" s="165"/>
    </row>
    <row r="103" spans="1:47" s="10" customFormat="1" ht="19.899999999999999" customHeight="1" x14ac:dyDescent="0.2">
      <c r="B103" s="161"/>
      <c r="C103" s="104"/>
      <c r="D103" s="162" t="s">
        <v>128</v>
      </c>
      <c r="E103" s="163"/>
      <c r="F103" s="163"/>
      <c r="G103" s="163"/>
      <c r="H103" s="163"/>
      <c r="I103" s="163"/>
      <c r="J103" s="164">
        <f>J219</f>
        <v>0</v>
      </c>
      <c r="K103" s="104"/>
      <c r="L103" s="165"/>
    </row>
    <row r="104" spans="1:47" s="10" customFormat="1" ht="19.899999999999999" customHeight="1" x14ac:dyDescent="0.2">
      <c r="B104" s="161"/>
      <c r="C104" s="104"/>
      <c r="D104" s="162" t="s">
        <v>129</v>
      </c>
      <c r="E104" s="163"/>
      <c r="F104" s="163"/>
      <c r="G104" s="163"/>
      <c r="H104" s="163"/>
      <c r="I104" s="163"/>
      <c r="J104" s="164">
        <f>J228</f>
        <v>0</v>
      </c>
      <c r="K104" s="104"/>
      <c r="L104" s="165"/>
    </row>
    <row r="105" spans="1:47" s="10" customFormat="1" ht="19.899999999999999" customHeight="1" x14ac:dyDescent="0.2">
      <c r="B105" s="161"/>
      <c r="C105" s="104"/>
      <c r="D105" s="162" t="s">
        <v>130</v>
      </c>
      <c r="E105" s="163"/>
      <c r="F105" s="163"/>
      <c r="G105" s="163"/>
      <c r="H105" s="163"/>
      <c r="I105" s="163"/>
      <c r="J105" s="164">
        <f>J343</f>
        <v>0</v>
      </c>
      <c r="K105" s="104"/>
      <c r="L105" s="165"/>
    </row>
    <row r="106" spans="1:47" s="10" customFormat="1" ht="19.899999999999999" customHeight="1" x14ac:dyDescent="0.2">
      <c r="B106" s="161"/>
      <c r="C106" s="104"/>
      <c r="D106" s="162" t="s">
        <v>131</v>
      </c>
      <c r="E106" s="163"/>
      <c r="F106" s="163"/>
      <c r="G106" s="163"/>
      <c r="H106" s="163"/>
      <c r="I106" s="163"/>
      <c r="J106" s="164">
        <f>J372</f>
        <v>0</v>
      </c>
      <c r="K106" s="104"/>
      <c r="L106" s="165"/>
    </row>
    <row r="107" spans="1:47" s="9" customFormat="1" ht="24.95" customHeight="1" x14ac:dyDescent="0.2">
      <c r="B107" s="155"/>
      <c r="C107" s="156"/>
      <c r="D107" s="157" t="s">
        <v>132</v>
      </c>
      <c r="E107" s="158"/>
      <c r="F107" s="158"/>
      <c r="G107" s="158"/>
      <c r="H107" s="158"/>
      <c r="I107" s="158"/>
      <c r="J107" s="159">
        <f>J375</f>
        <v>0</v>
      </c>
      <c r="K107" s="156"/>
      <c r="L107" s="160"/>
    </row>
    <row r="108" spans="1:47" s="10" customFormat="1" ht="19.899999999999999" customHeight="1" x14ac:dyDescent="0.2">
      <c r="B108" s="161"/>
      <c r="C108" s="104"/>
      <c r="D108" s="162" t="s">
        <v>133</v>
      </c>
      <c r="E108" s="163"/>
      <c r="F108" s="163"/>
      <c r="G108" s="163"/>
      <c r="H108" s="163"/>
      <c r="I108" s="163"/>
      <c r="J108" s="164">
        <f>J376</f>
        <v>0</v>
      </c>
      <c r="K108" s="104"/>
      <c r="L108" s="165"/>
    </row>
    <row r="109" spans="1:47" s="10" customFormat="1" ht="19.899999999999999" customHeight="1" x14ac:dyDescent="0.2">
      <c r="B109" s="161"/>
      <c r="C109" s="104"/>
      <c r="D109" s="162" t="s">
        <v>134</v>
      </c>
      <c r="E109" s="163"/>
      <c r="F109" s="163"/>
      <c r="G109" s="163"/>
      <c r="H109" s="163"/>
      <c r="I109" s="163"/>
      <c r="J109" s="164">
        <f>J395</f>
        <v>0</v>
      </c>
      <c r="K109" s="104"/>
      <c r="L109" s="165"/>
    </row>
    <row r="110" spans="1:47" s="10" customFormat="1" ht="19.899999999999999" customHeight="1" x14ac:dyDescent="0.2">
      <c r="B110" s="161"/>
      <c r="C110" s="104"/>
      <c r="D110" s="162" t="s">
        <v>135</v>
      </c>
      <c r="E110" s="163"/>
      <c r="F110" s="163"/>
      <c r="G110" s="163"/>
      <c r="H110" s="163"/>
      <c r="I110" s="163"/>
      <c r="J110" s="164">
        <f>J400</f>
        <v>0</v>
      </c>
      <c r="K110" s="104"/>
      <c r="L110" s="165"/>
    </row>
    <row r="111" spans="1:47" s="10" customFormat="1" ht="19.899999999999999" customHeight="1" x14ac:dyDescent="0.2">
      <c r="B111" s="161"/>
      <c r="C111" s="104"/>
      <c r="D111" s="162" t="s">
        <v>136</v>
      </c>
      <c r="E111" s="163"/>
      <c r="F111" s="163"/>
      <c r="G111" s="163"/>
      <c r="H111" s="163"/>
      <c r="I111" s="163"/>
      <c r="J111" s="164">
        <f>J406</f>
        <v>0</v>
      </c>
      <c r="K111" s="104"/>
      <c r="L111" s="165"/>
    </row>
    <row r="112" spans="1:47" s="9" customFormat="1" ht="24.95" customHeight="1" x14ac:dyDescent="0.2">
      <c r="B112" s="155"/>
      <c r="C112" s="156"/>
      <c r="D112" s="157" t="s">
        <v>137</v>
      </c>
      <c r="E112" s="158"/>
      <c r="F112" s="158"/>
      <c r="G112" s="158"/>
      <c r="H112" s="158"/>
      <c r="I112" s="158"/>
      <c r="J112" s="159">
        <f>J413</f>
        <v>0</v>
      </c>
      <c r="K112" s="156"/>
      <c r="L112" s="160"/>
    </row>
    <row r="113" spans="1:31" s="10" customFormat="1" ht="19.899999999999999" customHeight="1" x14ac:dyDescent="0.2">
      <c r="B113" s="161"/>
      <c r="C113" s="104"/>
      <c r="D113" s="162" t="s">
        <v>138</v>
      </c>
      <c r="E113" s="163"/>
      <c r="F113" s="163"/>
      <c r="G113" s="163"/>
      <c r="H113" s="163"/>
      <c r="I113" s="163"/>
      <c r="J113" s="164">
        <f>J414</f>
        <v>0</v>
      </c>
      <c r="K113" s="104"/>
      <c r="L113" s="165"/>
    </row>
    <row r="114" spans="1:31" s="10" customFormat="1" ht="19.899999999999999" customHeight="1" x14ac:dyDescent="0.2">
      <c r="B114" s="161"/>
      <c r="C114" s="104"/>
      <c r="D114" s="162" t="s">
        <v>139</v>
      </c>
      <c r="E114" s="163"/>
      <c r="F114" s="163"/>
      <c r="G114" s="163"/>
      <c r="H114" s="163"/>
      <c r="I114" s="163"/>
      <c r="J114" s="164">
        <f>J421</f>
        <v>0</v>
      </c>
      <c r="K114" s="104"/>
      <c r="L114" s="165"/>
    </row>
    <row r="115" spans="1:31" s="10" customFormat="1" ht="19.899999999999999" customHeight="1" x14ac:dyDescent="0.2">
      <c r="B115" s="161"/>
      <c r="C115" s="104"/>
      <c r="D115" s="162" t="s">
        <v>140</v>
      </c>
      <c r="E115" s="163"/>
      <c r="F115" s="163"/>
      <c r="G115" s="163"/>
      <c r="H115" s="163"/>
      <c r="I115" s="163"/>
      <c r="J115" s="164">
        <f>J425</f>
        <v>0</v>
      </c>
      <c r="K115" s="104"/>
      <c r="L115" s="165"/>
    </row>
    <row r="116" spans="1:31" s="9" customFormat="1" ht="24.95" customHeight="1" x14ac:dyDescent="0.2">
      <c r="B116" s="155"/>
      <c r="C116" s="156"/>
      <c r="D116" s="157" t="s">
        <v>141</v>
      </c>
      <c r="E116" s="158"/>
      <c r="F116" s="158"/>
      <c r="G116" s="158"/>
      <c r="H116" s="158"/>
      <c r="I116" s="158"/>
      <c r="J116" s="159">
        <f>J427</f>
        <v>0</v>
      </c>
      <c r="K116" s="156"/>
      <c r="L116" s="160"/>
    </row>
    <row r="117" spans="1:31" s="2" customFormat="1" ht="21.7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6.95" customHeight="1" x14ac:dyDescent="0.2">
      <c r="A118" s="34"/>
      <c r="B118" s="54"/>
      <c r="C118" s="55"/>
      <c r="D118" s="55"/>
      <c r="E118" s="55"/>
      <c r="F118" s="55"/>
      <c r="G118" s="55"/>
      <c r="H118" s="55"/>
      <c r="I118" s="55"/>
      <c r="J118" s="55"/>
      <c r="K118" s="55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22" spans="1:31" s="2" customFormat="1" ht="6.95" customHeight="1" x14ac:dyDescent="0.2">
      <c r="A122" s="34"/>
      <c r="B122" s="56"/>
      <c r="C122" s="57"/>
      <c r="D122" s="57"/>
      <c r="E122" s="57"/>
      <c r="F122" s="57"/>
      <c r="G122" s="57"/>
      <c r="H122" s="57"/>
      <c r="I122" s="57"/>
      <c r="J122" s="57"/>
      <c r="K122" s="57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24.95" customHeight="1" x14ac:dyDescent="0.2">
      <c r="A123" s="34"/>
      <c r="B123" s="35"/>
      <c r="C123" s="22" t="s">
        <v>142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 x14ac:dyDescent="0.2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12" customHeight="1" x14ac:dyDescent="0.2">
      <c r="A125" s="34"/>
      <c r="B125" s="35"/>
      <c r="C125" s="28" t="s">
        <v>16</v>
      </c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6.5" customHeight="1" x14ac:dyDescent="0.2">
      <c r="A126" s="34"/>
      <c r="B126" s="35"/>
      <c r="C126" s="36"/>
      <c r="D126" s="36"/>
      <c r="E126" s="304" t="str">
        <f>E7</f>
        <v>Oprava mostu v km 1,508 trati Kralupy nad Vltavou - Neratovice</v>
      </c>
      <c r="F126" s="305"/>
      <c r="G126" s="305"/>
      <c r="H126" s="305"/>
      <c r="I126" s="36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1" customFormat="1" ht="12" customHeight="1" x14ac:dyDescent="0.2">
      <c r="B127" s="20"/>
      <c r="C127" s="28" t="s">
        <v>114</v>
      </c>
      <c r="D127" s="21"/>
      <c r="E127" s="21"/>
      <c r="F127" s="21"/>
      <c r="G127" s="21"/>
      <c r="H127" s="21"/>
      <c r="I127" s="21"/>
      <c r="J127" s="21"/>
      <c r="K127" s="21"/>
      <c r="L127" s="19"/>
    </row>
    <row r="128" spans="1:31" s="2" customFormat="1" ht="16.5" customHeight="1" x14ac:dyDescent="0.2">
      <c r="A128" s="34"/>
      <c r="B128" s="35"/>
      <c r="C128" s="36"/>
      <c r="D128" s="36"/>
      <c r="E128" s="304" t="s">
        <v>115</v>
      </c>
      <c r="F128" s="303"/>
      <c r="G128" s="303"/>
      <c r="H128" s="303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 x14ac:dyDescent="0.2">
      <c r="A129" s="34"/>
      <c r="B129" s="35"/>
      <c r="C129" s="28" t="s">
        <v>116</v>
      </c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30" customHeight="1" x14ac:dyDescent="0.2">
      <c r="A130" s="34"/>
      <c r="B130" s="35"/>
      <c r="C130" s="36"/>
      <c r="D130" s="36"/>
      <c r="E130" s="292" t="str">
        <f>E11</f>
        <v>21-12-01/1 - Oprava mostu v km 1,508 _ NK _ PKO _ K 02</v>
      </c>
      <c r="F130" s="303"/>
      <c r="G130" s="303"/>
      <c r="H130" s="303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 x14ac:dyDescent="0.2">
      <c r="A131" s="34"/>
      <c r="B131" s="35"/>
      <c r="C131" s="36"/>
      <c r="D131" s="36"/>
      <c r="E131" s="36"/>
      <c r="F131" s="36"/>
      <c r="G131" s="36"/>
      <c r="H131" s="36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 x14ac:dyDescent="0.2">
      <c r="A132" s="34"/>
      <c r="B132" s="35"/>
      <c r="C132" s="28" t="s">
        <v>22</v>
      </c>
      <c r="D132" s="36"/>
      <c r="E132" s="36"/>
      <c r="F132" s="26" t="str">
        <f>F14</f>
        <v>Chvatěruby</v>
      </c>
      <c r="G132" s="36"/>
      <c r="H132" s="36"/>
      <c r="I132" s="28" t="s">
        <v>24</v>
      </c>
      <c r="J132" s="66" t="str">
        <f>IF(J14="","",J14)</f>
        <v>9. 11. 2021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 x14ac:dyDescent="0.2">
      <c r="A133" s="34"/>
      <c r="B133" s="35"/>
      <c r="C133" s="36"/>
      <c r="D133" s="36"/>
      <c r="E133" s="36"/>
      <c r="F133" s="36"/>
      <c r="G133" s="36"/>
      <c r="H133" s="3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25.7" customHeight="1" x14ac:dyDescent="0.2">
      <c r="A134" s="34"/>
      <c r="B134" s="35"/>
      <c r="C134" s="28" t="s">
        <v>30</v>
      </c>
      <c r="D134" s="36"/>
      <c r="E134" s="36"/>
      <c r="F134" s="26" t="str">
        <f>E17</f>
        <v>Správa železnic, státní organizace</v>
      </c>
      <c r="G134" s="36"/>
      <c r="H134" s="36"/>
      <c r="I134" s="28" t="s">
        <v>38</v>
      </c>
      <c r="J134" s="32" t="str">
        <f>E23</f>
        <v>TOP CON SERVIS s.r.o.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 x14ac:dyDescent="0.2">
      <c r="A135" s="34"/>
      <c r="B135" s="35"/>
      <c r="C135" s="28" t="s">
        <v>36</v>
      </c>
      <c r="D135" s="36"/>
      <c r="E135" s="36"/>
      <c r="F135" s="26" t="str">
        <f>IF(E20="","",E20)</f>
        <v>Vyplň údaj</v>
      </c>
      <c r="G135" s="36"/>
      <c r="H135" s="36"/>
      <c r="I135" s="28" t="s">
        <v>43</v>
      </c>
      <c r="J135" s="32" t="str">
        <f>E26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 x14ac:dyDescent="0.2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 x14ac:dyDescent="0.2">
      <c r="A137" s="166"/>
      <c r="B137" s="167"/>
      <c r="C137" s="168" t="s">
        <v>143</v>
      </c>
      <c r="D137" s="169" t="s">
        <v>71</v>
      </c>
      <c r="E137" s="169" t="s">
        <v>67</v>
      </c>
      <c r="F137" s="169" t="s">
        <v>68</v>
      </c>
      <c r="G137" s="169" t="s">
        <v>144</v>
      </c>
      <c r="H137" s="169" t="s">
        <v>145</v>
      </c>
      <c r="I137" s="169" t="s">
        <v>146</v>
      </c>
      <c r="J137" s="169" t="s">
        <v>120</v>
      </c>
      <c r="K137" s="170" t="s">
        <v>147</v>
      </c>
      <c r="L137" s="171"/>
      <c r="M137" s="75" t="s">
        <v>1</v>
      </c>
      <c r="N137" s="76" t="s">
        <v>50</v>
      </c>
      <c r="O137" s="76" t="s">
        <v>148</v>
      </c>
      <c r="P137" s="76" t="s">
        <v>149</v>
      </c>
      <c r="Q137" s="76" t="s">
        <v>150</v>
      </c>
      <c r="R137" s="76" t="s">
        <v>151</v>
      </c>
      <c r="S137" s="76" t="s">
        <v>152</v>
      </c>
      <c r="T137" s="77" t="s">
        <v>153</v>
      </c>
      <c r="U137" s="166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/>
    </row>
    <row r="138" spans="1:65" s="2" customFormat="1" ht="22.9" customHeight="1" x14ac:dyDescent="0.25">
      <c r="A138" s="34"/>
      <c r="B138" s="35"/>
      <c r="C138" s="82" t="s">
        <v>154</v>
      </c>
      <c r="D138" s="36"/>
      <c r="E138" s="36"/>
      <c r="F138" s="36"/>
      <c r="G138" s="36"/>
      <c r="H138" s="36"/>
      <c r="I138" s="36"/>
      <c r="J138" s="172">
        <f>BK138</f>
        <v>0</v>
      </c>
      <c r="K138" s="36"/>
      <c r="L138" s="39"/>
      <c r="M138" s="78"/>
      <c r="N138" s="173"/>
      <c r="O138" s="79"/>
      <c r="P138" s="174">
        <f>P139+P375+P413+P427</f>
        <v>0</v>
      </c>
      <c r="Q138" s="79"/>
      <c r="R138" s="174">
        <f>R139+R375+R413+R427</f>
        <v>604.82976354000004</v>
      </c>
      <c r="S138" s="79"/>
      <c r="T138" s="175">
        <f>T139+T375+T413+T427</f>
        <v>776.34631999999999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85</v>
      </c>
      <c r="AU138" s="16" t="s">
        <v>122</v>
      </c>
      <c r="BK138" s="176">
        <f>BK139+BK375+BK413+BK427</f>
        <v>0</v>
      </c>
    </row>
    <row r="139" spans="1:65" s="12" customFormat="1" ht="25.9" customHeight="1" x14ac:dyDescent="0.2">
      <c r="B139" s="177"/>
      <c r="C139" s="178"/>
      <c r="D139" s="179" t="s">
        <v>85</v>
      </c>
      <c r="E139" s="180" t="s">
        <v>155</v>
      </c>
      <c r="F139" s="180" t="s">
        <v>156</v>
      </c>
      <c r="G139" s="178"/>
      <c r="H139" s="178"/>
      <c r="I139" s="181"/>
      <c r="J139" s="182">
        <f>BK139</f>
        <v>0</v>
      </c>
      <c r="K139" s="178"/>
      <c r="L139" s="183"/>
      <c r="M139" s="184"/>
      <c r="N139" s="185"/>
      <c r="O139" s="185"/>
      <c r="P139" s="186">
        <f>P140+P151+P173+P211+P219+P228+P343+P372</f>
        <v>0</v>
      </c>
      <c r="Q139" s="185"/>
      <c r="R139" s="186">
        <f>R140+R151+R173+R211+R219+R228+R343+R372</f>
        <v>604.61442994000004</v>
      </c>
      <c r="S139" s="185"/>
      <c r="T139" s="187">
        <f>T140+T151+T173+T211+T219+T228+T343+T372</f>
        <v>776.34631999999999</v>
      </c>
      <c r="AR139" s="188" t="s">
        <v>93</v>
      </c>
      <c r="AT139" s="189" t="s">
        <v>85</v>
      </c>
      <c r="AU139" s="189" t="s">
        <v>86</v>
      </c>
      <c r="AY139" s="188" t="s">
        <v>157</v>
      </c>
      <c r="BK139" s="190">
        <f>BK140+BK151+BK173+BK211+BK219+BK228+BK343+BK372</f>
        <v>0</v>
      </c>
    </row>
    <row r="140" spans="1:65" s="12" customFormat="1" ht="22.9" customHeight="1" x14ac:dyDescent="0.2">
      <c r="B140" s="177"/>
      <c r="C140" s="178"/>
      <c r="D140" s="179" t="s">
        <v>85</v>
      </c>
      <c r="E140" s="191" t="s">
        <v>93</v>
      </c>
      <c r="F140" s="191" t="s">
        <v>158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SUM(P141:P150)</f>
        <v>0</v>
      </c>
      <c r="Q140" s="185"/>
      <c r="R140" s="186">
        <f>SUM(R141:R150)</f>
        <v>27.308993999999998</v>
      </c>
      <c r="S140" s="185"/>
      <c r="T140" s="187">
        <f>SUM(T141:T150)</f>
        <v>0</v>
      </c>
      <c r="AR140" s="188" t="s">
        <v>93</v>
      </c>
      <c r="AT140" s="189" t="s">
        <v>85</v>
      </c>
      <c r="AU140" s="189" t="s">
        <v>93</v>
      </c>
      <c r="AY140" s="188" t="s">
        <v>157</v>
      </c>
      <c r="BK140" s="190">
        <f>SUM(BK141:BK150)</f>
        <v>0</v>
      </c>
    </row>
    <row r="141" spans="1:65" s="2" customFormat="1" ht="24.2" customHeight="1" x14ac:dyDescent="0.2">
      <c r="A141" s="34"/>
      <c r="B141" s="35"/>
      <c r="C141" s="193" t="s">
        <v>93</v>
      </c>
      <c r="D141" s="193" t="s">
        <v>159</v>
      </c>
      <c r="E141" s="194" t="s">
        <v>160</v>
      </c>
      <c r="F141" s="195" t="s">
        <v>161</v>
      </c>
      <c r="G141" s="196" t="s">
        <v>162</v>
      </c>
      <c r="H141" s="197">
        <v>739.8</v>
      </c>
      <c r="I141" s="198"/>
      <c r="J141" s="199">
        <f>ROUND(I141*H141,2)</f>
        <v>0</v>
      </c>
      <c r="K141" s="195" t="s">
        <v>163</v>
      </c>
      <c r="L141" s="39"/>
      <c r="M141" s="200" t="s">
        <v>1</v>
      </c>
      <c r="N141" s="201" t="s">
        <v>51</v>
      </c>
      <c r="O141" s="71"/>
      <c r="P141" s="202">
        <f>O141*H141</f>
        <v>0</v>
      </c>
      <c r="Q141" s="202">
        <v>3.6900000000000002E-2</v>
      </c>
      <c r="R141" s="202">
        <f>Q141*H141</f>
        <v>27.29862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164</v>
      </c>
      <c r="AT141" s="204" t="s">
        <v>159</v>
      </c>
      <c r="AU141" s="204" t="s">
        <v>95</v>
      </c>
      <c r="AY141" s="16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93</v>
      </c>
      <c r="BK141" s="205">
        <f>ROUND(I141*H141,2)</f>
        <v>0</v>
      </c>
      <c r="BL141" s="16" t="s">
        <v>164</v>
      </c>
      <c r="BM141" s="204" t="s">
        <v>165</v>
      </c>
    </row>
    <row r="142" spans="1:65" s="2" customFormat="1" x14ac:dyDescent="0.2">
      <c r="A142" s="34"/>
      <c r="B142" s="35"/>
      <c r="C142" s="36"/>
      <c r="D142" s="206" t="s">
        <v>166</v>
      </c>
      <c r="E142" s="36"/>
      <c r="F142" s="207" t="s">
        <v>167</v>
      </c>
      <c r="G142" s="36"/>
      <c r="H142" s="36"/>
      <c r="I142" s="208"/>
      <c r="J142" s="36"/>
      <c r="K142" s="36"/>
      <c r="L142" s="39"/>
      <c r="M142" s="209"/>
      <c r="N142" s="210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166</v>
      </c>
      <c r="AU142" s="16" t="s">
        <v>95</v>
      </c>
    </row>
    <row r="143" spans="1:65" s="2" customFormat="1" ht="19.5" x14ac:dyDescent="0.2">
      <c r="A143" s="34"/>
      <c r="B143" s="35"/>
      <c r="C143" s="36"/>
      <c r="D143" s="211" t="s">
        <v>168</v>
      </c>
      <c r="E143" s="36"/>
      <c r="F143" s="212" t="s">
        <v>169</v>
      </c>
      <c r="G143" s="36"/>
      <c r="H143" s="36"/>
      <c r="I143" s="208"/>
      <c r="J143" s="36"/>
      <c r="K143" s="36"/>
      <c r="L143" s="39"/>
      <c r="M143" s="209"/>
      <c r="N143" s="210"/>
      <c r="O143" s="71"/>
      <c r="P143" s="71"/>
      <c r="Q143" s="71"/>
      <c r="R143" s="71"/>
      <c r="S143" s="71"/>
      <c r="T143" s="72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6" t="s">
        <v>168</v>
      </c>
      <c r="AU143" s="16" t="s">
        <v>95</v>
      </c>
    </row>
    <row r="144" spans="1:65" s="13" customFormat="1" x14ac:dyDescent="0.2">
      <c r="B144" s="213"/>
      <c r="C144" s="214"/>
      <c r="D144" s="211" t="s">
        <v>170</v>
      </c>
      <c r="E144" s="215" t="s">
        <v>1</v>
      </c>
      <c r="F144" s="216" t="s">
        <v>171</v>
      </c>
      <c r="G144" s="214"/>
      <c r="H144" s="217">
        <v>739.8</v>
      </c>
      <c r="I144" s="218"/>
      <c r="J144" s="214"/>
      <c r="K144" s="214"/>
      <c r="L144" s="219"/>
      <c r="M144" s="220"/>
      <c r="N144" s="221"/>
      <c r="O144" s="221"/>
      <c r="P144" s="221"/>
      <c r="Q144" s="221"/>
      <c r="R144" s="221"/>
      <c r="S144" s="221"/>
      <c r="T144" s="222"/>
      <c r="AT144" s="223" t="s">
        <v>170</v>
      </c>
      <c r="AU144" s="223" t="s">
        <v>95</v>
      </c>
      <c r="AV144" s="13" t="s">
        <v>95</v>
      </c>
      <c r="AW144" s="13" t="s">
        <v>42</v>
      </c>
      <c r="AX144" s="13" t="s">
        <v>93</v>
      </c>
      <c r="AY144" s="223" t="s">
        <v>157</v>
      </c>
    </row>
    <row r="145" spans="1:65" s="2" customFormat="1" ht="21.75" customHeight="1" x14ac:dyDescent="0.2">
      <c r="A145" s="34"/>
      <c r="B145" s="35"/>
      <c r="C145" s="193" t="s">
        <v>95</v>
      </c>
      <c r="D145" s="193" t="s">
        <v>159</v>
      </c>
      <c r="E145" s="194" t="s">
        <v>172</v>
      </c>
      <c r="F145" s="195" t="s">
        <v>173</v>
      </c>
      <c r="G145" s="196" t="s">
        <v>174</v>
      </c>
      <c r="H145" s="197">
        <v>12.35</v>
      </c>
      <c r="I145" s="198"/>
      <c r="J145" s="199">
        <f>ROUND(I145*H145,2)</f>
        <v>0</v>
      </c>
      <c r="K145" s="195" t="s">
        <v>163</v>
      </c>
      <c r="L145" s="39"/>
      <c r="M145" s="200" t="s">
        <v>1</v>
      </c>
      <c r="N145" s="201" t="s">
        <v>51</v>
      </c>
      <c r="O145" s="71"/>
      <c r="P145" s="202">
        <f>O145*H145</f>
        <v>0</v>
      </c>
      <c r="Q145" s="202">
        <v>8.4000000000000003E-4</v>
      </c>
      <c r="R145" s="202">
        <f>Q145*H145</f>
        <v>1.0374E-2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164</v>
      </c>
      <c r="AT145" s="204" t="s">
        <v>159</v>
      </c>
      <c r="AU145" s="204" t="s">
        <v>95</v>
      </c>
      <c r="AY145" s="16" t="s">
        <v>157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6" t="s">
        <v>93</v>
      </c>
      <c r="BK145" s="205">
        <f>ROUND(I145*H145,2)</f>
        <v>0</v>
      </c>
      <c r="BL145" s="16" t="s">
        <v>164</v>
      </c>
      <c r="BM145" s="204" t="s">
        <v>175</v>
      </c>
    </row>
    <row r="146" spans="1:65" s="2" customFormat="1" x14ac:dyDescent="0.2">
      <c r="A146" s="34"/>
      <c r="B146" s="35"/>
      <c r="C146" s="36"/>
      <c r="D146" s="206" t="s">
        <v>166</v>
      </c>
      <c r="E146" s="36"/>
      <c r="F146" s="207" t="s">
        <v>176</v>
      </c>
      <c r="G146" s="36"/>
      <c r="H146" s="36"/>
      <c r="I146" s="208"/>
      <c r="J146" s="36"/>
      <c r="K146" s="36"/>
      <c r="L146" s="39"/>
      <c r="M146" s="209"/>
      <c r="N146" s="21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166</v>
      </c>
      <c r="AU146" s="16" t="s">
        <v>95</v>
      </c>
    </row>
    <row r="147" spans="1:65" s="2" customFormat="1" ht="19.5" x14ac:dyDescent="0.2">
      <c r="A147" s="34"/>
      <c r="B147" s="35"/>
      <c r="C147" s="36"/>
      <c r="D147" s="211" t="s">
        <v>168</v>
      </c>
      <c r="E147" s="36"/>
      <c r="F147" s="212" t="s">
        <v>177</v>
      </c>
      <c r="G147" s="36"/>
      <c r="H147" s="36"/>
      <c r="I147" s="208"/>
      <c r="J147" s="36"/>
      <c r="K147" s="36"/>
      <c r="L147" s="39"/>
      <c r="M147" s="209"/>
      <c r="N147" s="210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168</v>
      </c>
      <c r="AU147" s="16" t="s">
        <v>95</v>
      </c>
    </row>
    <row r="148" spans="1:65" s="13" customFormat="1" x14ac:dyDescent="0.2">
      <c r="B148" s="213"/>
      <c r="C148" s="214"/>
      <c r="D148" s="211" t="s">
        <v>170</v>
      </c>
      <c r="E148" s="215" t="s">
        <v>1</v>
      </c>
      <c r="F148" s="216" t="s">
        <v>178</v>
      </c>
      <c r="G148" s="214"/>
      <c r="H148" s="217">
        <v>12.35</v>
      </c>
      <c r="I148" s="218"/>
      <c r="J148" s="214"/>
      <c r="K148" s="214"/>
      <c r="L148" s="219"/>
      <c r="M148" s="220"/>
      <c r="N148" s="221"/>
      <c r="O148" s="221"/>
      <c r="P148" s="221"/>
      <c r="Q148" s="221"/>
      <c r="R148" s="221"/>
      <c r="S148" s="221"/>
      <c r="T148" s="222"/>
      <c r="AT148" s="223" t="s">
        <v>170</v>
      </c>
      <c r="AU148" s="223" t="s">
        <v>95</v>
      </c>
      <c r="AV148" s="13" t="s">
        <v>95</v>
      </c>
      <c r="AW148" s="13" t="s">
        <v>42</v>
      </c>
      <c r="AX148" s="13" t="s">
        <v>93</v>
      </c>
      <c r="AY148" s="223" t="s">
        <v>157</v>
      </c>
    </row>
    <row r="149" spans="1:65" s="2" customFormat="1" ht="24.2" customHeight="1" x14ac:dyDescent="0.2">
      <c r="A149" s="34"/>
      <c r="B149" s="35"/>
      <c r="C149" s="193" t="s">
        <v>179</v>
      </c>
      <c r="D149" s="193" t="s">
        <v>159</v>
      </c>
      <c r="E149" s="194" t="s">
        <v>180</v>
      </c>
      <c r="F149" s="195" t="s">
        <v>181</v>
      </c>
      <c r="G149" s="196" t="s">
        <v>174</v>
      </c>
      <c r="H149" s="197">
        <v>12.35</v>
      </c>
      <c r="I149" s="198"/>
      <c r="J149" s="199">
        <f>ROUND(I149*H149,2)</f>
        <v>0</v>
      </c>
      <c r="K149" s="195" t="s">
        <v>163</v>
      </c>
      <c r="L149" s="39"/>
      <c r="M149" s="200" t="s">
        <v>1</v>
      </c>
      <c r="N149" s="201" t="s">
        <v>51</v>
      </c>
      <c r="O149" s="71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164</v>
      </c>
      <c r="AT149" s="204" t="s">
        <v>159</v>
      </c>
      <c r="AU149" s="204" t="s">
        <v>95</v>
      </c>
      <c r="AY149" s="16" t="s">
        <v>157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6" t="s">
        <v>93</v>
      </c>
      <c r="BK149" s="205">
        <f>ROUND(I149*H149,2)</f>
        <v>0</v>
      </c>
      <c r="BL149" s="16" t="s">
        <v>164</v>
      </c>
      <c r="BM149" s="204" t="s">
        <v>182</v>
      </c>
    </row>
    <row r="150" spans="1:65" s="2" customFormat="1" x14ac:dyDescent="0.2">
      <c r="A150" s="34"/>
      <c r="B150" s="35"/>
      <c r="C150" s="36"/>
      <c r="D150" s="206" t="s">
        <v>166</v>
      </c>
      <c r="E150" s="36"/>
      <c r="F150" s="207" t="s">
        <v>183</v>
      </c>
      <c r="G150" s="36"/>
      <c r="H150" s="36"/>
      <c r="I150" s="208"/>
      <c r="J150" s="36"/>
      <c r="K150" s="36"/>
      <c r="L150" s="39"/>
      <c r="M150" s="209"/>
      <c r="N150" s="210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166</v>
      </c>
      <c r="AU150" s="16" t="s">
        <v>95</v>
      </c>
    </row>
    <row r="151" spans="1:65" s="12" customFormat="1" ht="22.9" customHeight="1" x14ac:dyDescent="0.2">
      <c r="B151" s="177"/>
      <c r="C151" s="178"/>
      <c r="D151" s="179" t="s">
        <v>85</v>
      </c>
      <c r="E151" s="191" t="s">
        <v>95</v>
      </c>
      <c r="F151" s="191" t="s">
        <v>184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SUM(P152:P172)</f>
        <v>0</v>
      </c>
      <c r="Q151" s="185"/>
      <c r="R151" s="186">
        <f>SUM(R152:R172)</f>
        <v>50.460310799999995</v>
      </c>
      <c r="S151" s="185"/>
      <c r="T151" s="187">
        <f>SUM(T152:T172)</f>
        <v>0</v>
      </c>
      <c r="AR151" s="188" t="s">
        <v>93</v>
      </c>
      <c r="AT151" s="189" t="s">
        <v>85</v>
      </c>
      <c r="AU151" s="189" t="s">
        <v>93</v>
      </c>
      <c r="AY151" s="188" t="s">
        <v>157</v>
      </c>
      <c r="BK151" s="190">
        <f>SUM(BK152:BK172)</f>
        <v>0</v>
      </c>
    </row>
    <row r="152" spans="1:65" s="2" customFormat="1" ht="24.2" customHeight="1" x14ac:dyDescent="0.2">
      <c r="A152" s="34"/>
      <c r="B152" s="35"/>
      <c r="C152" s="193" t="s">
        <v>164</v>
      </c>
      <c r="D152" s="193" t="s">
        <v>159</v>
      </c>
      <c r="E152" s="194" t="s">
        <v>185</v>
      </c>
      <c r="F152" s="195" t="s">
        <v>186</v>
      </c>
      <c r="G152" s="196" t="s">
        <v>187</v>
      </c>
      <c r="H152" s="197">
        <v>19.434999999999999</v>
      </c>
      <c r="I152" s="198"/>
      <c r="J152" s="199">
        <f>ROUND(I152*H152,2)</f>
        <v>0</v>
      </c>
      <c r="K152" s="195" t="s">
        <v>163</v>
      </c>
      <c r="L152" s="39"/>
      <c r="M152" s="200" t="s">
        <v>1</v>
      </c>
      <c r="N152" s="201" t="s">
        <v>51</v>
      </c>
      <c r="O152" s="71"/>
      <c r="P152" s="202">
        <f>O152*H152</f>
        <v>0</v>
      </c>
      <c r="Q152" s="202">
        <v>2.45329</v>
      </c>
      <c r="R152" s="202">
        <f>Q152*H152</f>
        <v>47.679691149999996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164</v>
      </c>
      <c r="AT152" s="204" t="s">
        <v>159</v>
      </c>
      <c r="AU152" s="204" t="s">
        <v>95</v>
      </c>
      <c r="AY152" s="16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93</v>
      </c>
      <c r="BK152" s="205">
        <f>ROUND(I152*H152,2)</f>
        <v>0</v>
      </c>
      <c r="BL152" s="16" t="s">
        <v>164</v>
      </c>
      <c r="BM152" s="204" t="s">
        <v>188</v>
      </c>
    </row>
    <row r="153" spans="1:65" s="2" customFormat="1" x14ac:dyDescent="0.2">
      <c r="A153" s="34"/>
      <c r="B153" s="35"/>
      <c r="C153" s="36"/>
      <c r="D153" s="206" t="s">
        <v>166</v>
      </c>
      <c r="E153" s="36"/>
      <c r="F153" s="207" t="s">
        <v>189</v>
      </c>
      <c r="G153" s="36"/>
      <c r="H153" s="36"/>
      <c r="I153" s="208"/>
      <c r="J153" s="36"/>
      <c r="K153" s="36"/>
      <c r="L153" s="39"/>
      <c r="M153" s="209"/>
      <c r="N153" s="21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166</v>
      </c>
      <c r="AU153" s="16" t="s">
        <v>95</v>
      </c>
    </row>
    <row r="154" spans="1:65" s="13" customFormat="1" x14ac:dyDescent="0.2">
      <c r="B154" s="213"/>
      <c r="C154" s="214"/>
      <c r="D154" s="211" t="s">
        <v>170</v>
      </c>
      <c r="E154" s="215" t="s">
        <v>1</v>
      </c>
      <c r="F154" s="216" t="s">
        <v>190</v>
      </c>
      <c r="G154" s="214"/>
      <c r="H154" s="217">
        <v>9</v>
      </c>
      <c r="I154" s="218"/>
      <c r="J154" s="214"/>
      <c r="K154" s="214"/>
      <c r="L154" s="219"/>
      <c r="M154" s="220"/>
      <c r="N154" s="221"/>
      <c r="O154" s="221"/>
      <c r="P154" s="221"/>
      <c r="Q154" s="221"/>
      <c r="R154" s="221"/>
      <c r="S154" s="221"/>
      <c r="T154" s="222"/>
      <c r="AT154" s="223" t="s">
        <v>170</v>
      </c>
      <c r="AU154" s="223" t="s">
        <v>95</v>
      </c>
      <c r="AV154" s="13" t="s">
        <v>95</v>
      </c>
      <c r="AW154" s="13" t="s">
        <v>42</v>
      </c>
      <c r="AX154" s="13" t="s">
        <v>86</v>
      </c>
      <c r="AY154" s="223" t="s">
        <v>157</v>
      </c>
    </row>
    <row r="155" spans="1:65" s="13" customFormat="1" ht="22.5" x14ac:dyDescent="0.2">
      <c r="B155" s="213"/>
      <c r="C155" s="214"/>
      <c r="D155" s="211" t="s">
        <v>170</v>
      </c>
      <c r="E155" s="215" t="s">
        <v>1</v>
      </c>
      <c r="F155" s="216" t="s">
        <v>191</v>
      </c>
      <c r="G155" s="214"/>
      <c r="H155" s="217">
        <v>0.78100000000000003</v>
      </c>
      <c r="I155" s="218"/>
      <c r="J155" s="214"/>
      <c r="K155" s="214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170</v>
      </c>
      <c r="AU155" s="223" t="s">
        <v>95</v>
      </c>
      <c r="AV155" s="13" t="s">
        <v>95</v>
      </c>
      <c r="AW155" s="13" t="s">
        <v>42</v>
      </c>
      <c r="AX155" s="13" t="s">
        <v>86</v>
      </c>
      <c r="AY155" s="223" t="s">
        <v>157</v>
      </c>
    </row>
    <row r="156" spans="1:65" s="13" customFormat="1" x14ac:dyDescent="0.2">
      <c r="B156" s="213"/>
      <c r="C156" s="214"/>
      <c r="D156" s="211" t="s">
        <v>170</v>
      </c>
      <c r="E156" s="215" t="s">
        <v>1</v>
      </c>
      <c r="F156" s="216" t="s">
        <v>192</v>
      </c>
      <c r="G156" s="214"/>
      <c r="H156" s="217">
        <v>9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170</v>
      </c>
      <c r="AU156" s="223" t="s">
        <v>95</v>
      </c>
      <c r="AV156" s="13" t="s">
        <v>95</v>
      </c>
      <c r="AW156" s="13" t="s">
        <v>42</v>
      </c>
      <c r="AX156" s="13" t="s">
        <v>86</v>
      </c>
      <c r="AY156" s="223" t="s">
        <v>157</v>
      </c>
    </row>
    <row r="157" spans="1:65" s="13" customFormat="1" ht="22.5" x14ac:dyDescent="0.2">
      <c r="B157" s="213"/>
      <c r="C157" s="214"/>
      <c r="D157" s="211" t="s">
        <v>170</v>
      </c>
      <c r="E157" s="215" t="s">
        <v>1</v>
      </c>
      <c r="F157" s="216" t="s">
        <v>193</v>
      </c>
      <c r="G157" s="214"/>
      <c r="H157" s="217">
        <v>0.65400000000000003</v>
      </c>
      <c r="I157" s="218"/>
      <c r="J157" s="214"/>
      <c r="K157" s="214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170</v>
      </c>
      <c r="AU157" s="223" t="s">
        <v>95</v>
      </c>
      <c r="AV157" s="13" t="s">
        <v>95</v>
      </c>
      <c r="AW157" s="13" t="s">
        <v>42</v>
      </c>
      <c r="AX157" s="13" t="s">
        <v>86</v>
      </c>
      <c r="AY157" s="223" t="s">
        <v>157</v>
      </c>
    </row>
    <row r="158" spans="1:65" s="14" customFormat="1" x14ac:dyDescent="0.2">
      <c r="B158" s="224"/>
      <c r="C158" s="225"/>
      <c r="D158" s="211" t="s">
        <v>170</v>
      </c>
      <c r="E158" s="226" t="s">
        <v>1</v>
      </c>
      <c r="F158" s="227" t="s">
        <v>194</v>
      </c>
      <c r="G158" s="225"/>
      <c r="H158" s="228">
        <v>19.434999999999999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170</v>
      </c>
      <c r="AU158" s="234" t="s">
        <v>95</v>
      </c>
      <c r="AV158" s="14" t="s">
        <v>164</v>
      </c>
      <c r="AW158" s="14" t="s">
        <v>42</v>
      </c>
      <c r="AX158" s="14" t="s">
        <v>93</v>
      </c>
      <c r="AY158" s="234" t="s">
        <v>157</v>
      </c>
    </row>
    <row r="159" spans="1:65" s="2" customFormat="1" ht="16.5" customHeight="1" x14ac:dyDescent="0.2">
      <c r="A159" s="34"/>
      <c r="B159" s="35"/>
      <c r="C159" s="193" t="s">
        <v>195</v>
      </c>
      <c r="D159" s="193" t="s">
        <v>159</v>
      </c>
      <c r="E159" s="194" t="s">
        <v>196</v>
      </c>
      <c r="F159" s="195" t="s">
        <v>197</v>
      </c>
      <c r="G159" s="196" t="s">
        <v>174</v>
      </c>
      <c r="H159" s="197">
        <v>95.194999999999993</v>
      </c>
      <c r="I159" s="198"/>
      <c r="J159" s="199">
        <f>ROUND(I159*H159,2)</f>
        <v>0</v>
      </c>
      <c r="K159" s="195" t="s">
        <v>163</v>
      </c>
      <c r="L159" s="39"/>
      <c r="M159" s="200" t="s">
        <v>1</v>
      </c>
      <c r="N159" s="201" t="s">
        <v>51</v>
      </c>
      <c r="O159" s="71"/>
      <c r="P159" s="202">
        <f>O159*H159</f>
        <v>0</v>
      </c>
      <c r="Q159" s="202">
        <v>2.47E-3</v>
      </c>
      <c r="R159" s="202">
        <f>Q159*H159</f>
        <v>0.23513164999999997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164</v>
      </c>
      <c r="AT159" s="204" t="s">
        <v>159</v>
      </c>
      <c r="AU159" s="204" t="s">
        <v>95</v>
      </c>
      <c r="AY159" s="16" t="s">
        <v>157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6" t="s">
        <v>93</v>
      </c>
      <c r="BK159" s="205">
        <f>ROUND(I159*H159,2)</f>
        <v>0</v>
      </c>
      <c r="BL159" s="16" t="s">
        <v>164</v>
      </c>
      <c r="BM159" s="204" t="s">
        <v>198</v>
      </c>
    </row>
    <row r="160" spans="1:65" s="2" customFormat="1" x14ac:dyDescent="0.2">
      <c r="A160" s="34"/>
      <c r="B160" s="35"/>
      <c r="C160" s="36"/>
      <c r="D160" s="206" t="s">
        <v>166</v>
      </c>
      <c r="E160" s="36"/>
      <c r="F160" s="207" t="s">
        <v>199</v>
      </c>
      <c r="G160" s="36"/>
      <c r="H160" s="36"/>
      <c r="I160" s="208"/>
      <c r="J160" s="36"/>
      <c r="K160" s="36"/>
      <c r="L160" s="39"/>
      <c r="M160" s="209"/>
      <c r="N160" s="210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166</v>
      </c>
      <c r="AU160" s="16" t="s">
        <v>95</v>
      </c>
    </row>
    <row r="161" spans="1:65" s="13" customFormat="1" ht="33.75" x14ac:dyDescent="0.2">
      <c r="B161" s="213"/>
      <c r="C161" s="214"/>
      <c r="D161" s="211" t="s">
        <v>170</v>
      </c>
      <c r="E161" s="215" t="s">
        <v>1</v>
      </c>
      <c r="F161" s="216" t="s">
        <v>200</v>
      </c>
      <c r="G161" s="214"/>
      <c r="H161" s="217">
        <v>42.594000000000001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170</v>
      </c>
      <c r="AU161" s="223" t="s">
        <v>95</v>
      </c>
      <c r="AV161" s="13" t="s">
        <v>95</v>
      </c>
      <c r="AW161" s="13" t="s">
        <v>42</v>
      </c>
      <c r="AX161" s="13" t="s">
        <v>86</v>
      </c>
      <c r="AY161" s="223" t="s">
        <v>157</v>
      </c>
    </row>
    <row r="162" spans="1:65" s="13" customFormat="1" ht="22.5" x14ac:dyDescent="0.2">
      <c r="B162" s="213"/>
      <c r="C162" s="214"/>
      <c r="D162" s="211" t="s">
        <v>170</v>
      </c>
      <c r="E162" s="215" t="s">
        <v>1</v>
      </c>
      <c r="F162" s="216" t="s">
        <v>201</v>
      </c>
      <c r="G162" s="214"/>
      <c r="H162" s="217">
        <v>6.077</v>
      </c>
      <c r="I162" s="218"/>
      <c r="J162" s="214"/>
      <c r="K162" s="214"/>
      <c r="L162" s="219"/>
      <c r="M162" s="220"/>
      <c r="N162" s="221"/>
      <c r="O162" s="221"/>
      <c r="P162" s="221"/>
      <c r="Q162" s="221"/>
      <c r="R162" s="221"/>
      <c r="S162" s="221"/>
      <c r="T162" s="222"/>
      <c r="AT162" s="223" t="s">
        <v>170</v>
      </c>
      <c r="AU162" s="223" t="s">
        <v>95</v>
      </c>
      <c r="AV162" s="13" t="s">
        <v>95</v>
      </c>
      <c r="AW162" s="13" t="s">
        <v>42</v>
      </c>
      <c r="AX162" s="13" t="s">
        <v>86</v>
      </c>
      <c r="AY162" s="223" t="s">
        <v>157</v>
      </c>
    </row>
    <row r="163" spans="1:65" s="13" customFormat="1" ht="33.75" x14ac:dyDescent="0.2">
      <c r="B163" s="213"/>
      <c r="C163" s="214"/>
      <c r="D163" s="211" t="s">
        <v>170</v>
      </c>
      <c r="E163" s="215" t="s">
        <v>1</v>
      </c>
      <c r="F163" s="216" t="s">
        <v>202</v>
      </c>
      <c r="G163" s="214"/>
      <c r="H163" s="217">
        <v>41.436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170</v>
      </c>
      <c r="AU163" s="223" t="s">
        <v>95</v>
      </c>
      <c r="AV163" s="13" t="s">
        <v>95</v>
      </c>
      <c r="AW163" s="13" t="s">
        <v>42</v>
      </c>
      <c r="AX163" s="13" t="s">
        <v>86</v>
      </c>
      <c r="AY163" s="223" t="s">
        <v>157</v>
      </c>
    </row>
    <row r="164" spans="1:65" s="13" customFormat="1" x14ac:dyDescent="0.2">
      <c r="B164" s="213"/>
      <c r="C164" s="214"/>
      <c r="D164" s="211" t="s">
        <v>170</v>
      </c>
      <c r="E164" s="215" t="s">
        <v>1</v>
      </c>
      <c r="F164" s="216" t="s">
        <v>203</v>
      </c>
      <c r="G164" s="214"/>
      <c r="H164" s="217">
        <v>5.0880000000000001</v>
      </c>
      <c r="I164" s="218"/>
      <c r="J164" s="214"/>
      <c r="K164" s="214"/>
      <c r="L164" s="219"/>
      <c r="M164" s="220"/>
      <c r="N164" s="221"/>
      <c r="O164" s="221"/>
      <c r="P164" s="221"/>
      <c r="Q164" s="221"/>
      <c r="R164" s="221"/>
      <c r="S164" s="221"/>
      <c r="T164" s="222"/>
      <c r="AT164" s="223" t="s">
        <v>170</v>
      </c>
      <c r="AU164" s="223" t="s">
        <v>95</v>
      </c>
      <c r="AV164" s="13" t="s">
        <v>95</v>
      </c>
      <c r="AW164" s="13" t="s">
        <v>42</v>
      </c>
      <c r="AX164" s="13" t="s">
        <v>86</v>
      </c>
      <c r="AY164" s="223" t="s">
        <v>157</v>
      </c>
    </row>
    <row r="165" spans="1:65" s="14" customFormat="1" x14ac:dyDescent="0.2">
      <c r="B165" s="224"/>
      <c r="C165" s="225"/>
      <c r="D165" s="211" t="s">
        <v>170</v>
      </c>
      <c r="E165" s="226" t="s">
        <v>1</v>
      </c>
      <c r="F165" s="227" t="s">
        <v>194</v>
      </c>
      <c r="G165" s="225"/>
      <c r="H165" s="228">
        <v>95.194999999999993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AT165" s="234" t="s">
        <v>170</v>
      </c>
      <c r="AU165" s="234" t="s">
        <v>95</v>
      </c>
      <c r="AV165" s="14" t="s">
        <v>164</v>
      </c>
      <c r="AW165" s="14" t="s">
        <v>42</v>
      </c>
      <c r="AX165" s="14" t="s">
        <v>93</v>
      </c>
      <c r="AY165" s="234" t="s">
        <v>157</v>
      </c>
    </row>
    <row r="166" spans="1:65" s="2" customFormat="1" ht="16.5" customHeight="1" x14ac:dyDescent="0.2">
      <c r="A166" s="34"/>
      <c r="B166" s="35"/>
      <c r="C166" s="193" t="s">
        <v>204</v>
      </c>
      <c r="D166" s="193" t="s">
        <v>159</v>
      </c>
      <c r="E166" s="194" t="s">
        <v>205</v>
      </c>
      <c r="F166" s="195" t="s">
        <v>206</v>
      </c>
      <c r="G166" s="196" t="s">
        <v>174</v>
      </c>
      <c r="H166" s="197">
        <v>95.194999999999993</v>
      </c>
      <c r="I166" s="198"/>
      <c r="J166" s="199">
        <f>ROUND(I166*H166,2)</f>
        <v>0</v>
      </c>
      <c r="K166" s="195" t="s">
        <v>163</v>
      </c>
      <c r="L166" s="39"/>
      <c r="M166" s="200" t="s">
        <v>1</v>
      </c>
      <c r="N166" s="201" t="s">
        <v>51</v>
      </c>
      <c r="O166" s="71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164</v>
      </c>
      <c r="AT166" s="204" t="s">
        <v>159</v>
      </c>
      <c r="AU166" s="204" t="s">
        <v>95</v>
      </c>
      <c r="AY166" s="16" t="s">
        <v>157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93</v>
      </c>
      <c r="BK166" s="205">
        <f>ROUND(I166*H166,2)</f>
        <v>0</v>
      </c>
      <c r="BL166" s="16" t="s">
        <v>164</v>
      </c>
      <c r="BM166" s="204" t="s">
        <v>207</v>
      </c>
    </row>
    <row r="167" spans="1:65" s="2" customFormat="1" x14ac:dyDescent="0.2">
      <c r="A167" s="34"/>
      <c r="B167" s="35"/>
      <c r="C167" s="36"/>
      <c r="D167" s="206" t="s">
        <v>166</v>
      </c>
      <c r="E167" s="36"/>
      <c r="F167" s="207" t="s">
        <v>208</v>
      </c>
      <c r="G167" s="36"/>
      <c r="H167" s="36"/>
      <c r="I167" s="208"/>
      <c r="J167" s="36"/>
      <c r="K167" s="36"/>
      <c r="L167" s="39"/>
      <c r="M167" s="209"/>
      <c r="N167" s="210"/>
      <c r="O167" s="71"/>
      <c r="P167" s="71"/>
      <c r="Q167" s="71"/>
      <c r="R167" s="71"/>
      <c r="S167" s="71"/>
      <c r="T167" s="72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6" t="s">
        <v>166</v>
      </c>
      <c r="AU167" s="16" t="s">
        <v>95</v>
      </c>
    </row>
    <row r="168" spans="1:65" s="2" customFormat="1" ht="21.75" customHeight="1" x14ac:dyDescent="0.2">
      <c r="A168" s="34"/>
      <c r="B168" s="35"/>
      <c r="C168" s="193" t="s">
        <v>209</v>
      </c>
      <c r="D168" s="193" t="s">
        <v>159</v>
      </c>
      <c r="E168" s="194" t="s">
        <v>210</v>
      </c>
      <c r="F168" s="195" t="s">
        <v>211</v>
      </c>
      <c r="G168" s="196" t="s">
        <v>212</v>
      </c>
      <c r="H168" s="197">
        <v>2.4</v>
      </c>
      <c r="I168" s="198"/>
      <c r="J168" s="199">
        <f>ROUND(I168*H168,2)</f>
        <v>0</v>
      </c>
      <c r="K168" s="195" t="s">
        <v>163</v>
      </c>
      <c r="L168" s="39"/>
      <c r="M168" s="200" t="s">
        <v>1</v>
      </c>
      <c r="N168" s="201" t="s">
        <v>51</v>
      </c>
      <c r="O168" s="71"/>
      <c r="P168" s="202">
        <f>O168*H168</f>
        <v>0</v>
      </c>
      <c r="Q168" s="202">
        <v>1.0606199999999999</v>
      </c>
      <c r="R168" s="202">
        <f>Q168*H168</f>
        <v>2.5454879999999998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164</v>
      </c>
      <c r="AT168" s="204" t="s">
        <v>159</v>
      </c>
      <c r="AU168" s="204" t="s">
        <v>95</v>
      </c>
      <c r="AY168" s="16" t="s">
        <v>157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93</v>
      </c>
      <c r="BK168" s="205">
        <f>ROUND(I168*H168,2)</f>
        <v>0</v>
      </c>
      <c r="BL168" s="16" t="s">
        <v>164</v>
      </c>
      <c r="BM168" s="204" t="s">
        <v>213</v>
      </c>
    </row>
    <row r="169" spans="1:65" s="2" customFormat="1" x14ac:dyDescent="0.2">
      <c r="A169" s="34"/>
      <c r="B169" s="35"/>
      <c r="C169" s="36"/>
      <c r="D169" s="206" t="s">
        <v>166</v>
      </c>
      <c r="E169" s="36"/>
      <c r="F169" s="207" t="s">
        <v>214</v>
      </c>
      <c r="G169" s="36"/>
      <c r="H169" s="36"/>
      <c r="I169" s="208"/>
      <c r="J169" s="36"/>
      <c r="K169" s="36"/>
      <c r="L169" s="39"/>
      <c r="M169" s="209"/>
      <c r="N169" s="210"/>
      <c r="O169" s="71"/>
      <c r="P169" s="71"/>
      <c r="Q169" s="71"/>
      <c r="R169" s="71"/>
      <c r="S169" s="71"/>
      <c r="T169" s="72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6" t="s">
        <v>166</v>
      </c>
      <c r="AU169" s="16" t="s">
        <v>95</v>
      </c>
    </row>
    <row r="170" spans="1:65" s="13" customFormat="1" x14ac:dyDescent="0.2">
      <c r="B170" s="213"/>
      <c r="C170" s="214"/>
      <c r="D170" s="211" t="s">
        <v>170</v>
      </c>
      <c r="E170" s="215" t="s">
        <v>1</v>
      </c>
      <c r="F170" s="216" t="s">
        <v>215</v>
      </c>
      <c r="G170" s="214"/>
      <c r="H170" s="217">
        <v>1.21</v>
      </c>
      <c r="I170" s="218"/>
      <c r="J170" s="214"/>
      <c r="K170" s="214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170</v>
      </c>
      <c r="AU170" s="223" t="s">
        <v>95</v>
      </c>
      <c r="AV170" s="13" t="s">
        <v>95</v>
      </c>
      <c r="AW170" s="13" t="s">
        <v>42</v>
      </c>
      <c r="AX170" s="13" t="s">
        <v>86</v>
      </c>
      <c r="AY170" s="223" t="s">
        <v>157</v>
      </c>
    </row>
    <row r="171" spans="1:65" s="13" customFormat="1" x14ac:dyDescent="0.2">
      <c r="B171" s="213"/>
      <c r="C171" s="214"/>
      <c r="D171" s="211" t="s">
        <v>170</v>
      </c>
      <c r="E171" s="215" t="s">
        <v>1</v>
      </c>
      <c r="F171" s="216" t="s">
        <v>216</v>
      </c>
      <c r="G171" s="214"/>
      <c r="H171" s="217">
        <v>1.19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170</v>
      </c>
      <c r="AU171" s="223" t="s">
        <v>95</v>
      </c>
      <c r="AV171" s="13" t="s">
        <v>95</v>
      </c>
      <c r="AW171" s="13" t="s">
        <v>42</v>
      </c>
      <c r="AX171" s="13" t="s">
        <v>86</v>
      </c>
      <c r="AY171" s="223" t="s">
        <v>157</v>
      </c>
    </row>
    <row r="172" spans="1:65" s="14" customFormat="1" x14ac:dyDescent="0.2">
      <c r="B172" s="224"/>
      <c r="C172" s="225"/>
      <c r="D172" s="211" t="s">
        <v>170</v>
      </c>
      <c r="E172" s="226" t="s">
        <v>1</v>
      </c>
      <c r="F172" s="227" t="s">
        <v>194</v>
      </c>
      <c r="G172" s="225"/>
      <c r="H172" s="228">
        <v>2.4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AT172" s="234" t="s">
        <v>170</v>
      </c>
      <c r="AU172" s="234" t="s">
        <v>95</v>
      </c>
      <c r="AV172" s="14" t="s">
        <v>164</v>
      </c>
      <c r="AW172" s="14" t="s">
        <v>42</v>
      </c>
      <c r="AX172" s="14" t="s">
        <v>93</v>
      </c>
      <c r="AY172" s="234" t="s">
        <v>157</v>
      </c>
    </row>
    <row r="173" spans="1:65" s="12" customFormat="1" ht="22.9" customHeight="1" x14ac:dyDescent="0.2">
      <c r="B173" s="177"/>
      <c r="C173" s="178"/>
      <c r="D173" s="179" t="s">
        <v>85</v>
      </c>
      <c r="E173" s="191" t="s">
        <v>164</v>
      </c>
      <c r="F173" s="191" t="s">
        <v>217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SUM(P174:P210)</f>
        <v>0</v>
      </c>
      <c r="Q173" s="185"/>
      <c r="R173" s="186">
        <f>SUM(R174:R210)</f>
        <v>1.7180796</v>
      </c>
      <c r="S173" s="185"/>
      <c r="T173" s="187">
        <f>SUM(T174:T210)</f>
        <v>105.53999999999999</v>
      </c>
      <c r="AR173" s="188" t="s">
        <v>93</v>
      </c>
      <c r="AT173" s="189" t="s">
        <v>85</v>
      </c>
      <c r="AU173" s="189" t="s">
        <v>93</v>
      </c>
      <c r="AY173" s="188" t="s">
        <v>157</v>
      </c>
      <c r="BK173" s="190">
        <f>SUM(BK174:BK210)</f>
        <v>0</v>
      </c>
    </row>
    <row r="174" spans="1:65" s="2" customFormat="1" ht="21.75" customHeight="1" x14ac:dyDescent="0.2">
      <c r="A174" s="34"/>
      <c r="B174" s="35"/>
      <c r="C174" s="193" t="s">
        <v>218</v>
      </c>
      <c r="D174" s="193" t="s">
        <v>159</v>
      </c>
      <c r="E174" s="194" t="s">
        <v>219</v>
      </c>
      <c r="F174" s="195" t="s">
        <v>220</v>
      </c>
      <c r="G174" s="196" t="s">
        <v>174</v>
      </c>
      <c r="H174" s="197">
        <v>1759</v>
      </c>
      <c r="I174" s="198"/>
      <c r="J174" s="199">
        <f>ROUND(I174*H174,2)</f>
        <v>0</v>
      </c>
      <c r="K174" s="195" t="s">
        <v>163</v>
      </c>
      <c r="L174" s="39"/>
      <c r="M174" s="200" t="s">
        <v>1</v>
      </c>
      <c r="N174" s="201" t="s">
        <v>51</v>
      </c>
      <c r="O174" s="71"/>
      <c r="P174" s="202">
        <f>O174*H174</f>
        <v>0</v>
      </c>
      <c r="Q174" s="202">
        <v>3.6999999999999999E-4</v>
      </c>
      <c r="R174" s="202">
        <f>Q174*H174</f>
        <v>0.65083000000000002</v>
      </c>
      <c r="S174" s="202">
        <v>0.06</v>
      </c>
      <c r="T174" s="203">
        <f>S174*H174</f>
        <v>105.53999999999999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164</v>
      </c>
      <c r="AT174" s="204" t="s">
        <v>159</v>
      </c>
      <c r="AU174" s="204" t="s">
        <v>95</v>
      </c>
      <c r="AY174" s="16" t="s">
        <v>157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6" t="s">
        <v>93</v>
      </c>
      <c r="BK174" s="205">
        <f>ROUND(I174*H174,2)</f>
        <v>0</v>
      </c>
      <c r="BL174" s="16" t="s">
        <v>164</v>
      </c>
      <c r="BM174" s="204" t="s">
        <v>221</v>
      </c>
    </row>
    <row r="175" spans="1:65" s="2" customFormat="1" x14ac:dyDescent="0.2">
      <c r="A175" s="34"/>
      <c r="B175" s="35"/>
      <c r="C175" s="36"/>
      <c r="D175" s="206" t="s">
        <v>166</v>
      </c>
      <c r="E175" s="36"/>
      <c r="F175" s="207" t="s">
        <v>222</v>
      </c>
      <c r="G175" s="36"/>
      <c r="H175" s="36"/>
      <c r="I175" s="208"/>
      <c r="J175" s="36"/>
      <c r="K175" s="36"/>
      <c r="L175" s="39"/>
      <c r="M175" s="209"/>
      <c r="N175" s="210"/>
      <c r="O175" s="71"/>
      <c r="P175" s="71"/>
      <c r="Q175" s="71"/>
      <c r="R175" s="71"/>
      <c r="S175" s="71"/>
      <c r="T175" s="72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6" t="s">
        <v>166</v>
      </c>
      <c r="AU175" s="16" t="s">
        <v>95</v>
      </c>
    </row>
    <row r="176" spans="1:65" s="13" customFormat="1" ht="22.5" x14ac:dyDescent="0.2">
      <c r="B176" s="213"/>
      <c r="C176" s="214"/>
      <c r="D176" s="211" t="s">
        <v>170</v>
      </c>
      <c r="E176" s="215" t="s">
        <v>1</v>
      </c>
      <c r="F176" s="216" t="s">
        <v>223</v>
      </c>
      <c r="G176" s="214"/>
      <c r="H176" s="217">
        <v>1759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170</v>
      </c>
      <c r="AU176" s="223" t="s">
        <v>95</v>
      </c>
      <c r="AV176" s="13" t="s">
        <v>95</v>
      </c>
      <c r="AW176" s="13" t="s">
        <v>42</v>
      </c>
      <c r="AX176" s="13" t="s">
        <v>93</v>
      </c>
      <c r="AY176" s="223" t="s">
        <v>157</v>
      </c>
    </row>
    <row r="177" spans="1:65" s="2" customFormat="1" ht="21.75" customHeight="1" x14ac:dyDescent="0.2">
      <c r="A177" s="34"/>
      <c r="B177" s="35"/>
      <c r="C177" s="193" t="s">
        <v>224</v>
      </c>
      <c r="D177" s="193" t="s">
        <v>159</v>
      </c>
      <c r="E177" s="194" t="s">
        <v>225</v>
      </c>
      <c r="F177" s="195" t="s">
        <v>226</v>
      </c>
      <c r="G177" s="196" t="s">
        <v>174</v>
      </c>
      <c r="H177" s="197">
        <v>1759</v>
      </c>
      <c r="I177" s="198"/>
      <c r="J177" s="199">
        <f>ROUND(I177*H177,2)</f>
        <v>0</v>
      </c>
      <c r="K177" s="195" t="s">
        <v>163</v>
      </c>
      <c r="L177" s="39"/>
      <c r="M177" s="200" t="s">
        <v>1</v>
      </c>
      <c r="N177" s="201" t="s">
        <v>51</v>
      </c>
      <c r="O177" s="71"/>
      <c r="P177" s="202">
        <f>O177*H177</f>
        <v>0</v>
      </c>
      <c r="Q177" s="202">
        <v>5.9999999999999995E-4</v>
      </c>
      <c r="R177" s="202">
        <f>Q177*H177</f>
        <v>1.0553999999999999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164</v>
      </c>
      <c r="AT177" s="204" t="s">
        <v>159</v>
      </c>
      <c r="AU177" s="204" t="s">
        <v>95</v>
      </c>
      <c r="AY177" s="16" t="s">
        <v>157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6" t="s">
        <v>93</v>
      </c>
      <c r="BK177" s="205">
        <f>ROUND(I177*H177,2)</f>
        <v>0</v>
      </c>
      <c r="BL177" s="16" t="s">
        <v>164</v>
      </c>
      <c r="BM177" s="204" t="s">
        <v>227</v>
      </c>
    </row>
    <row r="178" spans="1:65" s="2" customFormat="1" x14ac:dyDescent="0.2">
      <c r="A178" s="34"/>
      <c r="B178" s="35"/>
      <c r="C178" s="36"/>
      <c r="D178" s="206" t="s">
        <v>166</v>
      </c>
      <c r="E178" s="36"/>
      <c r="F178" s="207" t="s">
        <v>228</v>
      </c>
      <c r="G178" s="36"/>
      <c r="H178" s="36"/>
      <c r="I178" s="208"/>
      <c r="J178" s="36"/>
      <c r="K178" s="36"/>
      <c r="L178" s="39"/>
      <c r="M178" s="209"/>
      <c r="N178" s="210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6" t="s">
        <v>166</v>
      </c>
      <c r="AU178" s="16" t="s">
        <v>95</v>
      </c>
    </row>
    <row r="179" spans="1:65" s="13" customFormat="1" ht="22.5" x14ac:dyDescent="0.2">
      <c r="B179" s="213"/>
      <c r="C179" s="214"/>
      <c r="D179" s="211" t="s">
        <v>170</v>
      </c>
      <c r="E179" s="215" t="s">
        <v>1</v>
      </c>
      <c r="F179" s="216" t="s">
        <v>229</v>
      </c>
      <c r="G179" s="214"/>
      <c r="H179" s="217">
        <v>1759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170</v>
      </c>
      <c r="AU179" s="223" t="s">
        <v>95</v>
      </c>
      <c r="AV179" s="13" t="s">
        <v>95</v>
      </c>
      <c r="AW179" s="13" t="s">
        <v>42</v>
      </c>
      <c r="AX179" s="13" t="s">
        <v>93</v>
      </c>
      <c r="AY179" s="223" t="s">
        <v>157</v>
      </c>
    </row>
    <row r="180" spans="1:65" s="2" customFormat="1" ht="24.2" customHeight="1" x14ac:dyDescent="0.2">
      <c r="A180" s="34"/>
      <c r="B180" s="35"/>
      <c r="C180" s="193" t="s">
        <v>230</v>
      </c>
      <c r="D180" s="193" t="s">
        <v>159</v>
      </c>
      <c r="E180" s="194" t="s">
        <v>231</v>
      </c>
      <c r="F180" s="195" t="s">
        <v>232</v>
      </c>
      <c r="G180" s="196" t="s">
        <v>233</v>
      </c>
      <c r="H180" s="197">
        <v>22.867999999999999</v>
      </c>
      <c r="I180" s="198"/>
      <c r="J180" s="199">
        <f>ROUND(I180*H180,2)</f>
        <v>0</v>
      </c>
      <c r="K180" s="195" t="s">
        <v>163</v>
      </c>
      <c r="L180" s="39"/>
      <c r="M180" s="200" t="s">
        <v>1</v>
      </c>
      <c r="N180" s="201" t="s">
        <v>51</v>
      </c>
      <c r="O180" s="71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164</v>
      </c>
      <c r="AT180" s="204" t="s">
        <v>159</v>
      </c>
      <c r="AU180" s="204" t="s">
        <v>95</v>
      </c>
      <c r="AY180" s="16" t="s">
        <v>157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6" t="s">
        <v>93</v>
      </c>
      <c r="BK180" s="205">
        <f>ROUND(I180*H180,2)</f>
        <v>0</v>
      </c>
      <c r="BL180" s="16" t="s">
        <v>164</v>
      </c>
      <c r="BM180" s="204" t="s">
        <v>234</v>
      </c>
    </row>
    <row r="181" spans="1:65" s="2" customFormat="1" x14ac:dyDescent="0.2">
      <c r="A181" s="34"/>
      <c r="B181" s="35"/>
      <c r="C181" s="36"/>
      <c r="D181" s="206" t="s">
        <v>166</v>
      </c>
      <c r="E181" s="36"/>
      <c r="F181" s="207" t="s">
        <v>235</v>
      </c>
      <c r="G181" s="36"/>
      <c r="H181" s="36"/>
      <c r="I181" s="208"/>
      <c r="J181" s="36"/>
      <c r="K181" s="36"/>
      <c r="L181" s="39"/>
      <c r="M181" s="209"/>
      <c r="N181" s="210"/>
      <c r="O181" s="71"/>
      <c r="P181" s="71"/>
      <c r="Q181" s="71"/>
      <c r="R181" s="71"/>
      <c r="S181" s="71"/>
      <c r="T181" s="72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6" t="s">
        <v>166</v>
      </c>
      <c r="AU181" s="16" t="s">
        <v>95</v>
      </c>
    </row>
    <row r="182" spans="1:65" s="2" customFormat="1" ht="19.5" x14ac:dyDescent="0.2">
      <c r="A182" s="34"/>
      <c r="B182" s="35"/>
      <c r="C182" s="36"/>
      <c r="D182" s="211" t="s">
        <v>168</v>
      </c>
      <c r="E182" s="36"/>
      <c r="F182" s="212" t="s">
        <v>236</v>
      </c>
      <c r="G182" s="36"/>
      <c r="H182" s="36"/>
      <c r="I182" s="208"/>
      <c r="J182" s="36"/>
      <c r="K182" s="36"/>
      <c r="L182" s="39"/>
      <c r="M182" s="209"/>
      <c r="N182" s="210"/>
      <c r="O182" s="71"/>
      <c r="P182" s="71"/>
      <c r="Q182" s="71"/>
      <c r="R182" s="71"/>
      <c r="S182" s="71"/>
      <c r="T182" s="72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168</v>
      </c>
      <c r="AU182" s="16" t="s">
        <v>95</v>
      </c>
    </row>
    <row r="183" spans="1:65" s="13" customFormat="1" x14ac:dyDescent="0.2">
      <c r="B183" s="213"/>
      <c r="C183" s="214"/>
      <c r="D183" s="211" t="s">
        <v>170</v>
      </c>
      <c r="E183" s="215" t="s">
        <v>1</v>
      </c>
      <c r="F183" s="216" t="s">
        <v>237</v>
      </c>
      <c r="G183" s="214"/>
      <c r="H183" s="217">
        <v>6.72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170</v>
      </c>
      <c r="AU183" s="223" t="s">
        <v>95</v>
      </c>
      <c r="AV183" s="13" t="s">
        <v>95</v>
      </c>
      <c r="AW183" s="13" t="s">
        <v>42</v>
      </c>
      <c r="AX183" s="13" t="s">
        <v>86</v>
      </c>
      <c r="AY183" s="223" t="s">
        <v>157</v>
      </c>
    </row>
    <row r="184" spans="1:65" s="13" customFormat="1" x14ac:dyDescent="0.2">
      <c r="B184" s="213"/>
      <c r="C184" s="214"/>
      <c r="D184" s="211" t="s">
        <v>170</v>
      </c>
      <c r="E184" s="215" t="s">
        <v>1</v>
      </c>
      <c r="F184" s="216" t="s">
        <v>238</v>
      </c>
      <c r="G184" s="214"/>
      <c r="H184" s="217">
        <v>16.148</v>
      </c>
      <c r="I184" s="218"/>
      <c r="J184" s="214"/>
      <c r="K184" s="214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170</v>
      </c>
      <c r="AU184" s="223" t="s">
        <v>95</v>
      </c>
      <c r="AV184" s="13" t="s">
        <v>95</v>
      </c>
      <c r="AW184" s="13" t="s">
        <v>42</v>
      </c>
      <c r="AX184" s="13" t="s">
        <v>86</v>
      </c>
      <c r="AY184" s="223" t="s">
        <v>157</v>
      </c>
    </row>
    <row r="185" spans="1:65" s="14" customFormat="1" x14ac:dyDescent="0.2">
      <c r="B185" s="224"/>
      <c r="C185" s="225"/>
      <c r="D185" s="211" t="s">
        <v>170</v>
      </c>
      <c r="E185" s="226" t="s">
        <v>1</v>
      </c>
      <c r="F185" s="227" t="s">
        <v>194</v>
      </c>
      <c r="G185" s="225"/>
      <c r="H185" s="228">
        <v>22.867999999999999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170</v>
      </c>
      <c r="AU185" s="234" t="s">
        <v>95</v>
      </c>
      <c r="AV185" s="14" t="s">
        <v>164</v>
      </c>
      <c r="AW185" s="14" t="s">
        <v>42</v>
      </c>
      <c r="AX185" s="14" t="s">
        <v>93</v>
      </c>
      <c r="AY185" s="234" t="s">
        <v>157</v>
      </c>
    </row>
    <row r="186" spans="1:65" s="2" customFormat="1" ht="24.2" customHeight="1" x14ac:dyDescent="0.2">
      <c r="A186" s="34"/>
      <c r="B186" s="35"/>
      <c r="C186" s="193" t="s">
        <v>239</v>
      </c>
      <c r="D186" s="193" t="s">
        <v>159</v>
      </c>
      <c r="E186" s="194" t="s">
        <v>240</v>
      </c>
      <c r="F186" s="195" t="s">
        <v>241</v>
      </c>
      <c r="G186" s="196" t="s">
        <v>233</v>
      </c>
      <c r="H186" s="197">
        <v>9869</v>
      </c>
      <c r="I186" s="198"/>
      <c r="J186" s="199">
        <f>ROUND(I186*H186,2)</f>
        <v>0</v>
      </c>
      <c r="K186" s="195" t="s">
        <v>163</v>
      </c>
      <c r="L186" s="39"/>
      <c r="M186" s="200" t="s">
        <v>1</v>
      </c>
      <c r="N186" s="201" t="s">
        <v>51</v>
      </c>
      <c r="O186" s="71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164</v>
      </c>
      <c r="AT186" s="204" t="s">
        <v>159</v>
      </c>
      <c r="AU186" s="204" t="s">
        <v>95</v>
      </c>
      <c r="AY186" s="16" t="s">
        <v>157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6" t="s">
        <v>93</v>
      </c>
      <c r="BK186" s="205">
        <f>ROUND(I186*H186,2)</f>
        <v>0</v>
      </c>
      <c r="BL186" s="16" t="s">
        <v>164</v>
      </c>
      <c r="BM186" s="204" t="s">
        <v>242</v>
      </c>
    </row>
    <row r="187" spans="1:65" s="2" customFormat="1" x14ac:dyDescent="0.2">
      <c r="A187" s="34"/>
      <c r="B187" s="35"/>
      <c r="C187" s="36"/>
      <c r="D187" s="206" t="s">
        <v>166</v>
      </c>
      <c r="E187" s="36"/>
      <c r="F187" s="207" t="s">
        <v>243</v>
      </c>
      <c r="G187" s="36"/>
      <c r="H187" s="36"/>
      <c r="I187" s="208"/>
      <c r="J187" s="36"/>
      <c r="K187" s="36"/>
      <c r="L187" s="39"/>
      <c r="M187" s="209"/>
      <c r="N187" s="21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6" t="s">
        <v>166</v>
      </c>
      <c r="AU187" s="16" t="s">
        <v>95</v>
      </c>
    </row>
    <row r="188" spans="1:65" s="13" customFormat="1" x14ac:dyDescent="0.2">
      <c r="B188" s="213"/>
      <c r="C188" s="214"/>
      <c r="D188" s="211" t="s">
        <v>170</v>
      </c>
      <c r="E188" s="215" t="s">
        <v>1</v>
      </c>
      <c r="F188" s="216" t="s">
        <v>244</v>
      </c>
      <c r="G188" s="214"/>
      <c r="H188" s="217">
        <v>8606</v>
      </c>
      <c r="I188" s="218"/>
      <c r="J188" s="214"/>
      <c r="K188" s="214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170</v>
      </c>
      <c r="AU188" s="223" t="s">
        <v>95</v>
      </c>
      <c r="AV188" s="13" t="s">
        <v>95</v>
      </c>
      <c r="AW188" s="13" t="s">
        <v>42</v>
      </c>
      <c r="AX188" s="13" t="s">
        <v>86</v>
      </c>
      <c r="AY188" s="223" t="s">
        <v>157</v>
      </c>
    </row>
    <row r="189" spans="1:65" s="13" customFormat="1" x14ac:dyDescent="0.2">
      <c r="B189" s="213"/>
      <c r="C189" s="214"/>
      <c r="D189" s="211" t="s">
        <v>170</v>
      </c>
      <c r="E189" s="215" t="s">
        <v>1</v>
      </c>
      <c r="F189" s="216" t="s">
        <v>245</v>
      </c>
      <c r="G189" s="214"/>
      <c r="H189" s="217">
        <v>1263</v>
      </c>
      <c r="I189" s="218"/>
      <c r="J189" s="214"/>
      <c r="K189" s="214"/>
      <c r="L189" s="219"/>
      <c r="M189" s="220"/>
      <c r="N189" s="221"/>
      <c r="O189" s="221"/>
      <c r="P189" s="221"/>
      <c r="Q189" s="221"/>
      <c r="R189" s="221"/>
      <c r="S189" s="221"/>
      <c r="T189" s="222"/>
      <c r="AT189" s="223" t="s">
        <v>170</v>
      </c>
      <c r="AU189" s="223" t="s">
        <v>95</v>
      </c>
      <c r="AV189" s="13" t="s">
        <v>95</v>
      </c>
      <c r="AW189" s="13" t="s">
        <v>42</v>
      </c>
      <c r="AX189" s="13" t="s">
        <v>86</v>
      </c>
      <c r="AY189" s="223" t="s">
        <v>157</v>
      </c>
    </row>
    <row r="190" spans="1:65" s="14" customFormat="1" x14ac:dyDescent="0.2">
      <c r="B190" s="224"/>
      <c r="C190" s="225"/>
      <c r="D190" s="211" t="s">
        <v>170</v>
      </c>
      <c r="E190" s="226" t="s">
        <v>1</v>
      </c>
      <c r="F190" s="227" t="s">
        <v>194</v>
      </c>
      <c r="G190" s="225"/>
      <c r="H190" s="228">
        <v>9869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170</v>
      </c>
      <c r="AU190" s="234" t="s">
        <v>95</v>
      </c>
      <c r="AV190" s="14" t="s">
        <v>164</v>
      </c>
      <c r="AW190" s="14" t="s">
        <v>42</v>
      </c>
      <c r="AX190" s="14" t="s">
        <v>93</v>
      </c>
      <c r="AY190" s="234" t="s">
        <v>157</v>
      </c>
    </row>
    <row r="191" spans="1:65" s="2" customFormat="1" ht="24.2" customHeight="1" x14ac:dyDescent="0.2">
      <c r="A191" s="34"/>
      <c r="B191" s="35"/>
      <c r="C191" s="193" t="s">
        <v>246</v>
      </c>
      <c r="D191" s="193" t="s">
        <v>159</v>
      </c>
      <c r="E191" s="194" t="s">
        <v>247</v>
      </c>
      <c r="F191" s="195" t="s">
        <v>248</v>
      </c>
      <c r="G191" s="196" t="s">
        <v>233</v>
      </c>
      <c r="H191" s="197">
        <v>9869</v>
      </c>
      <c r="I191" s="198"/>
      <c r="J191" s="199">
        <f>ROUND(I191*H191,2)</f>
        <v>0</v>
      </c>
      <c r="K191" s="195" t="s">
        <v>163</v>
      </c>
      <c r="L191" s="39"/>
      <c r="M191" s="200" t="s">
        <v>1</v>
      </c>
      <c r="N191" s="201" t="s">
        <v>51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164</v>
      </c>
      <c r="AT191" s="204" t="s">
        <v>159</v>
      </c>
      <c r="AU191" s="204" t="s">
        <v>95</v>
      </c>
      <c r="AY191" s="16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93</v>
      </c>
      <c r="BK191" s="205">
        <f>ROUND(I191*H191,2)</f>
        <v>0</v>
      </c>
      <c r="BL191" s="16" t="s">
        <v>164</v>
      </c>
      <c r="BM191" s="204" t="s">
        <v>249</v>
      </c>
    </row>
    <row r="192" spans="1:65" s="2" customFormat="1" x14ac:dyDescent="0.2">
      <c r="A192" s="34"/>
      <c r="B192" s="35"/>
      <c r="C192" s="36"/>
      <c r="D192" s="206" t="s">
        <v>166</v>
      </c>
      <c r="E192" s="36"/>
      <c r="F192" s="207" t="s">
        <v>250</v>
      </c>
      <c r="G192" s="36"/>
      <c r="H192" s="36"/>
      <c r="I192" s="208"/>
      <c r="J192" s="36"/>
      <c r="K192" s="36"/>
      <c r="L192" s="39"/>
      <c r="M192" s="209"/>
      <c r="N192" s="210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166</v>
      </c>
      <c r="AU192" s="16" t="s">
        <v>95</v>
      </c>
    </row>
    <row r="193" spans="1:65" s="13" customFormat="1" x14ac:dyDescent="0.2">
      <c r="B193" s="213"/>
      <c r="C193" s="214"/>
      <c r="D193" s="211" t="s">
        <v>170</v>
      </c>
      <c r="E193" s="214"/>
      <c r="F193" s="216" t="s">
        <v>251</v>
      </c>
      <c r="G193" s="214"/>
      <c r="H193" s="217">
        <v>9869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170</v>
      </c>
      <c r="AU193" s="223" t="s">
        <v>95</v>
      </c>
      <c r="AV193" s="13" t="s">
        <v>95</v>
      </c>
      <c r="AW193" s="13" t="s">
        <v>4</v>
      </c>
      <c r="AX193" s="13" t="s">
        <v>93</v>
      </c>
      <c r="AY193" s="223" t="s">
        <v>157</v>
      </c>
    </row>
    <row r="194" spans="1:65" s="2" customFormat="1" ht="16.5" customHeight="1" x14ac:dyDescent="0.2">
      <c r="A194" s="34"/>
      <c r="B194" s="35"/>
      <c r="C194" s="235" t="s">
        <v>252</v>
      </c>
      <c r="D194" s="235" t="s">
        <v>253</v>
      </c>
      <c r="E194" s="236" t="s">
        <v>254</v>
      </c>
      <c r="F194" s="237" t="s">
        <v>255</v>
      </c>
      <c r="G194" s="238" t="s">
        <v>212</v>
      </c>
      <c r="H194" s="239">
        <v>8.8640000000000008</v>
      </c>
      <c r="I194" s="240"/>
      <c r="J194" s="241">
        <f>ROUND(I194*H194,2)</f>
        <v>0</v>
      </c>
      <c r="K194" s="237" t="s">
        <v>1</v>
      </c>
      <c r="L194" s="242"/>
      <c r="M194" s="243" t="s">
        <v>1</v>
      </c>
      <c r="N194" s="244" t="s">
        <v>51</v>
      </c>
      <c r="O194" s="71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218</v>
      </c>
      <c r="AT194" s="204" t="s">
        <v>253</v>
      </c>
      <c r="AU194" s="204" t="s">
        <v>95</v>
      </c>
      <c r="AY194" s="16" t="s">
        <v>157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6" t="s">
        <v>93</v>
      </c>
      <c r="BK194" s="205">
        <f>ROUND(I194*H194,2)</f>
        <v>0</v>
      </c>
      <c r="BL194" s="16" t="s">
        <v>164</v>
      </c>
      <c r="BM194" s="204" t="s">
        <v>256</v>
      </c>
    </row>
    <row r="195" spans="1:65" s="2" customFormat="1" ht="19.5" x14ac:dyDescent="0.2">
      <c r="A195" s="34"/>
      <c r="B195" s="35"/>
      <c r="C195" s="36"/>
      <c r="D195" s="211" t="s">
        <v>168</v>
      </c>
      <c r="E195" s="36"/>
      <c r="F195" s="212" t="s">
        <v>257</v>
      </c>
      <c r="G195" s="36"/>
      <c r="H195" s="36"/>
      <c r="I195" s="208"/>
      <c r="J195" s="36"/>
      <c r="K195" s="36"/>
      <c r="L195" s="39"/>
      <c r="M195" s="209"/>
      <c r="N195" s="210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168</v>
      </c>
      <c r="AU195" s="16" t="s">
        <v>95</v>
      </c>
    </row>
    <row r="196" spans="1:65" s="13" customFormat="1" x14ac:dyDescent="0.2">
      <c r="B196" s="213"/>
      <c r="C196" s="214"/>
      <c r="D196" s="211" t="s">
        <v>170</v>
      </c>
      <c r="E196" s="214"/>
      <c r="F196" s="216" t="s">
        <v>258</v>
      </c>
      <c r="G196" s="214"/>
      <c r="H196" s="217">
        <v>8.8640000000000008</v>
      </c>
      <c r="I196" s="218"/>
      <c r="J196" s="214"/>
      <c r="K196" s="214"/>
      <c r="L196" s="219"/>
      <c r="M196" s="220"/>
      <c r="N196" s="221"/>
      <c r="O196" s="221"/>
      <c r="P196" s="221"/>
      <c r="Q196" s="221"/>
      <c r="R196" s="221"/>
      <c r="S196" s="221"/>
      <c r="T196" s="222"/>
      <c r="AT196" s="223" t="s">
        <v>170</v>
      </c>
      <c r="AU196" s="223" t="s">
        <v>95</v>
      </c>
      <c r="AV196" s="13" t="s">
        <v>95</v>
      </c>
      <c r="AW196" s="13" t="s">
        <v>4</v>
      </c>
      <c r="AX196" s="13" t="s">
        <v>93</v>
      </c>
      <c r="AY196" s="223" t="s">
        <v>157</v>
      </c>
    </row>
    <row r="197" spans="1:65" s="2" customFormat="1" ht="16.5" customHeight="1" x14ac:dyDescent="0.2">
      <c r="A197" s="34"/>
      <c r="B197" s="35"/>
      <c r="C197" s="235" t="s">
        <v>259</v>
      </c>
      <c r="D197" s="235" t="s">
        <v>253</v>
      </c>
      <c r="E197" s="236" t="s">
        <v>260</v>
      </c>
      <c r="F197" s="237" t="s">
        <v>261</v>
      </c>
      <c r="G197" s="238" t="s">
        <v>212</v>
      </c>
      <c r="H197" s="239">
        <v>1.3009999999999999</v>
      </c>
      <c r="I197" s="240"/>
      <c r="J197" s="241">
        <f>ROUND(I197*H197,2)</f>
        <v>0</v>
      </c>
      <c r="K197" s="237" t="s">
        <v>1</v>
      </c>
      <c r="L197" s="242"/>
      <c r="M197" s="243" t="s">
        <v>1</v>
      </c>
      <c r="N197" s="244" t="s">
        <v>51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218</v>
      </c>
      <c r="AT197" s="204" t="s">
        <v>253</v>
      </c>
      <c r="AU197" s="204" t="s">
        <v>95</v>
      </c>
      <c r="AY197" s="16" t="s">
        <v>157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93</v>
      </c>
      <c r="BK197" s="205">
        <f>ROUND(I197*H197,2)</f>
        <v>0</v>
      </c>
      <c r="BL197" s="16" t="s">
        <v>164</v>
      </c>
      <c r="BM197" s="204" t="s">
        <v>262</v>
      </c>
    </row>
    <row r="198" spans="1:65" s="13" customFormat="1" x14ac:dyDescent="0.2">
      <c r="B198" s="213"/>
      <c r="C198" s="214"/>
      <c r="D198" s="211" t="s">
        <v>170</v>
      </c>
      <c r="E198" s="215" t="s">
        <v>1</v>
      </c>
      <c r="F198" s="216" t="s">
        <v>263</v>
      </c>
      <c r="G198" s="214"/>
      <c r="H198" s="217">
        <v>1.2629999999999999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170</v>
      </c>
      <c r="AU198" s="223" t="s">
        <v>95</v>
      </c>
      <c r="AV198" s="13" t="s">
        <v>95</v>
      </c>
      <c r="AW198" s="13" t="s">
        <v>42</v>
      </c>
      <c r="AX198" s="13" t="s">
        <v>93</v>
      </c>
      <c r="AY198" s="223" t="s">
        <v>157</v>
      </c>
    </row>
    <row r="199" spans="1:65" s="13" customFormat="1" x14ac:dyDescent="0.2">
      <c r="B199" s="213"/>
      <c r="C199" s="214"/>
      <c r="D199" s="211" t="s">
        <v>170</v>
      </c>
      <c r="E199" s="214"/>
      <c r="F199" s="216" t="s">
        <v>264</v>
      </c>
      <c r="G199" s="214"/>
      <c r="H199" s="217">
        <v>1.3009999999999999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170</v>
      </c>
      <c r="AU199" s="223" t="s">
        <v>95</v>
      </c>
      <c r="AV199" s="13" t="s">
        <v>95</v>
      </c>
      <c r="AW199" s="13" t="s">
        <v>4</v>
      </c>
      <c r="AX199" s="13" t="s">
        <v>93</v>
      </c>
      <c r="AY199" s="223" t="s">
        <v>157</v>
      </c>
    </row>
    <row r="200" spans="1:65" s="2" customFormat="1" ht="16.5" customHeight="1" x14ac:dyDescent="0.2">
      <c r="A200" s="34"/>
      <c r="B200" s="35"/>
      <c r="C200" s="235" t="s">
        <v>8</v>
      </c>
      <c r="D200" s="235" t="s">
        <v>253</v>
      </c>
      <c r="E200" s="236" t="s">
        <v>265</v>
      </c>
      <c r="F200" s="237" t="s">
        <v>266</v>
      </c>
      <c r="G200" s="238" t="s">
        <v>212</v>
      </c>
      <c r="H200" s="239">
        <v>0.248</v>
      </c>
      <c r="I200" s="240"/>
      <c r="J200" s="241">
        <f>ROUND(I200*H200,2)</f>
        <v>0</v>
      </c>
      <c r="K200" s="237" t="s">
        <v>1</v>
      </c>
      <c r="L200" s="242"/>
      <c r="M200" s="243" t="s">
        <v>1</v>
      </c>
      <c r="N200" s="244" t="s">
        <v>51</v>
      </c>
      <c r="O200" s="71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218</v>
      </c>
      <c r="AT200" s="204" t="s">
        <v>253</v>
      </c>
      <c r="AU200" s="204" t="s">
        <v>95</v>
      </c>
      <c r="AY200" s="16" t="s">
        <v>157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6" t="s">
        <v>93</v>
      </c>
      <c r="BK200" s="205">
        <f>ROUND(I200*H200,2)</f>
        <v>0</v>
      </c>
      <c r="BL200" s="16" t="s">
        <v>164</v>
      </c>
      <c r="BM200" s="204" t="s">
        <v>267</v>
      </c>
    </row>
    <row r="201" spans="1:65" s="13" customFormat="1" x14ac:dyDescent="0.2">
      <c r="B201" s="213"/>
      <c r="C201" s="214"/>
      <c r="D201" s="211" t="s">
        <v>170</v>
      </c>
      <c r="E201" s="215" t="s">
        <v>1</v>
      </c>
      <c r="F201" s="216" t="s">
        <v>268</v>
      </c>
      <c r="G201" s="214"/>
      <c r="H201" s="217">
        <v>0.24099999999999999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170</v>
      </c>
      <c r="AU201" s="223" t="s">
        <v>95</v>
      </c>
      <c r="AV201" s="13" t="s">
        <v>95</v>
      </c>
      <c r="AW201" s="13" t="s">
        <v>42</v>
      </c>
      <c r="AX201" s="13" t="s">
        <v>93</v>
      </c>
      <c r="AY201" s="223" t="s">
        <v>157</v>
      </c>
    </row>
    <row r="202" spans="1:65" s="13" customFormat="1" x14ac:dyDescent="0.2">
      <c r="B202" s="213"/>
      <c r="C202" s="214"/>
      <c r="D202" s="211" t="s">
        <v>170</v>
      </c>
      <c r="E202" s="214"/>
      <c r="F202" s="216" t="s">
        <v>269</v>
      </c>
      <c r="G202" s="214"/>
      <c r="H202" s="217">
        <v>0.248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170</v>
      </c>
      <c r="AU202" s="223" t="s">
        <v>95</v>
      </c>
      <c r="AV202" s="13" t="s">
        <v>95</v>
      </c>
      <c r="AW202" s="13" t="s">
        <v>4</v>
      </c>
      <c r="AX202" s="13" t="s">
        <v>93</v>
      </c>
      <c r="AY202" s="223" t="s">
        <v>157</v>
      </c>
    </row>
    <row r="203" spans="1:65" s="2" customFormat="1" ht="24.2" customHeight="1" x14ac:dyDescent="0.2">
      <c r="A203" s="34"/>
      <c r="B203" s="35"/>
      <c r="C203" s="193" t="s">
        <v>270</v>
      </c>
      <c r="D203" s="193" t="s">
        <v>159</v>
      </c>
      <c r="E203" s="194" t="s">
        <v>271</v>
      </c>
      <c r="F203" s="195" t="s">
        <v>272</v>
      </c>
      <c r="G203" s="196" t="s">
        <v>174</v>
      </c>
      <c r="H203" s="197">
        <v>0.224</v>
      </c>
      <c r="I203" s="198"/>
      <c r="J203" s="199">
        <f>ROUND(I203*H203,2)</f>
        <v>0</v>
      </c>
      <c r="K203" s="195" t="s">
        <v>163</v>
      </c>
      <c r="L203" s="39"/>
      <c r="M203" s="200" t="s">
        <v>1</v>
      </c>
      <c r="N203" s="201" t="s">
        <v>51</v>
      </c>
      <c r="O203" s="71"/>
      <c r="P203" s="202">
        <f>O203*H203</f>
        <v>0</v>
      </c>
      <c r="Q203" s="202">
        <v>2.6450000000000001E-2</v>
      </c>
      <c r="R203" s="202">
        <f>Q203*H203</f>
        <v>5.9248E-3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164</v>
      </c>
      <c r="AT203" s="204" t="s">
        <v>159</v>
      </c>
      <c r="AU203" s="204" t="s">
        <v>95</v>
      </c>
      <c r="AY203" s="16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6" t="s">
        <v>93</v>
      </c>
      <c r="BK203" s="205">
        <f>ROUND(I203*H203,2)</f>
        <v>0</v>
      </c>
      <c r="BL203" s="16" t="s">
        <v>164</v>
      </c>
      <c r="BM203" s="204" t="s">
        <v>273</v>
      </c>
    </row>
    <row r="204" spans="1:65" s="2" customFormat="1" x14ac:dyDescent="0.2">
      <c r="A204" s="34"/>
      <c r="B204" s="35"/>
      <c r="C204" s="36"/>
      <c r="D204" s="206" t="s">
        <v>166</v>
      </c>
      <c r="E204" s="36"/>
      <c r="F204" s="207" t="s">
        <v>274</v>
      </c>
      <c r="G204" s="36"/>
      <c r="H204" s="36"/>
      <c r="I204" s="208"/>
      <c r="J204" s="36"/>
      <c r="K204" s="36"/>
      <c r="L204" s="39"/>
      <c r="M204" s="209"/>
      <c r="N204" s="21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166</v>
      </c>
      <c r="AU204" s="16" t="s">
        <v>95</v>
      </c>
    </row>
    <row r="205" spans="1:65" s="2" customFormat="1" ht="29.25" x14ac:dyDescent="0.2">
      <c r="A205" s="34"/>
      <c r="B205" s="35"/>
      <c r="C205" s="36"/>
      <c r="D205" s="211" t="s">
        <v>168</v>
      </c>
      <c r="E205" s="36"/>
      <c r="F205" s="212" t="s">
        <v>275</v>
      </c>
      <c r="G205" s="36"/>
      <c r="H205" s="36"/>
      <c r="I205" s="208"/>
      <c r="J205" s="36"/>
      <c r="K205" s="36"/>
      <c r="L205" s="39"/>
      <c r="M205" s="209"/>
      <c r="N205" s="210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168</v>
      </c>
      <c r="AU205" s="16" t="s">
        <v>95</v>
      </c>
    </row>
    <row r="206" spans="1:65" s="13" customFormat="1" x14ac:dyDescent="0.2">
      <c r="B206" s="213"/>
      <c r="C206" s="214"/>
      <c r="D206" s="211" t="s">
        <v>170</v>
      </c>
      <c r="E206" s="215" t="s">
        <v>1</v>
      </c>
      <c r="F206" s="216" t="s">
        <v>276</v>
      </c>
      <c r="G206" s="214"/>
      <c r="H206" s="217">
        <v>0.11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170</v>
      </c>
      <c r="AU206" s="223" t="s">
        <v>95</v>
      </c>
      <c r="AV206" s="13" t="s">
        <v>95</v>
      </c>
      <c r="AW206" s="13" t="s">
        <v>42</v>
      </c>
      <c r="AX206" s="13" t="s">
        <v>86</v>
      </c>
      <c r="AY206" s="223" t="s">
        <v>157</v>
      </c>
    </row>
    <row r="207" spans="1:65" s="13" customFormat="1" x14ac:dyDescent="0.2">
      <c r="B207" s="213"/>
      <c r="C207" s="214"/>
      <c r="D207" s="211" t="s">
        <v>170</v>
      </c>
      <c r="E207" s="215" t="s">
        <v>1</v>
      </c>
      <c r="F207" s="216" t="s">
        <v>277</v>
      </c>
      <c r="G207" s="214"/>
      <c r="H207" s="217">
        <v>0.114</v>
      </c>
      <c r="I207" s="218"/>
      <c r="J207" s="214"/>
      <c r="K207" s="214"/>
      <c r="L207" s="219"/>
      <c r="M207" s="220"/>
      <c r="N207" s="221"/>
      <c r="O207" s="221"/>
      <c r="P207" s="221"/>
      <c r="Q207" s="221"/>
      <c r="R207" s="221"/>
      <c r="S207" s="221"/>
      <c r="T207" s="222"/>
      <c r="AT207" s="223" t="s">
        <v>170</v>
      </c>
      <c r="AU207" s="223" t="s">
        <v>95</v>
      </c>
      <c r="AV207" s="13" t="s">
        <v>95</v>
      </c>
      <c r="AW207" s="13" t="s">
        <v>42</v>
      </c>
      <c r="AX207" s="13" t="s">
        <v>86</v>
      </c>
      <c r="AY207" s="223" t="s">
        <v>157</v>
      </c>
    </row>
    <row r="208" spans="1:65" s="14" customFormat="1" x14ac:dyDescent="0.2">
      <c r="B208" s="224"/>
      <c r="C208" s="225"/>
      <c r="D208" s="211" t="s">
        <v>170</v>
      </c>
      <c r="E208" s="226" t="s">
        <v>1</v>
      </c>
      <c r="F208" s="227" t="s">
        <v>194</v>
      </c>
      <c r="G208" s="225"/>
      <c r="H208" s="228">
        <v>0.224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170</v>
      </c>
      <c r="AU208" s="234" t="s">
        <v>95</v>
      </c>
      <c r="AV208" s="14" t="s">
        <v>164</v>
      </c>
      <c r="AW208" s="14" t="s">
        <v>42</v>
      </c>
      <c r="AX208" s="14" t="s">
        <v>93</v>
      </c>
      <c r="AY208" s="234" t="s">
        <v>157</v>
      </c>
    </row>
    <row r="209" spans="1:65" s="2" customFormat="1" ht="24.2" customHeight="1" x14ac:dyDescent="0.2">
      <c r="A209" s="34"/>
      <c r="B209" s="35"/>
      <c r="C209" s="193" t="s">
        <v>278</v>
      </c>
      <c r="D209" s="193" t="s">
        <v>159</v>
      </c>
      <c r="E209" s="194" t="s">
        <v>279</v>
      </c>
      <c r="F209" s="195" t="s">
        <v>280</v>
      </c>
      <c r="G209" s="196" t="s">
        <v>174</v>
      </c>
      <c r="H209" s="197">
        <v>0.224</v>
      </c>
      <c r="I209" s="198"/>
      <c r="J209" s="199">
        <f>ROUND(I209*H209,2)</f>
        <v>0</v>
      </c>
      <c r="K209" s="195" t="s">
        <v>163</v>
      </c>
      <c r="L209" s="39"/>
      <c r="M209" s="200" t="s">
        <v>1</v>
      </c>
      <c r="N209" s="201" t="s">
        <v>51</v>
      </c>
      <c r="O209" s="71"/>
      <c r="P209" s="202">
        <f>O209*H209</f>
        <v>0</v>
      </c>
      <c r="Q209" s="202">
        <v>2.6450000000000001E-2</v>
      </c>
      <c r="R209" s="202">
        <f>Q209*H209</f>
        <v>5.9248E-3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164</v>
      </c>
      <c r="AT209" s="204" t="s">
        <v>159</v>
      </c>
      <c r="AU209" s="204" t="s">
        <v>95</v>
      </c>
      <c r="AY209" s="16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93</v>
      </c>
      <c r="BK209" s="205">
        <f>ROUND(I209*H209,2)</f>
        <v>0</v>
      </c>
      <c r="BL209" s="16" t="s">
        <v>164</v>
      </c>
      <c r="BM209" s="204" t="s">
        <v>281</v>
      </c>
    </row>
    <row r="210" spans="1:65" s="2" customFormat="1" x14ac:dyDescent="0.2">
      <c r="A210" s="34"/>
      <c r="B210" s="35"/>
      <c r="C210" s="36"/>
      <c r="D210" s="206" t="s">
        <v>166</v>
      </c>
      <c r="E210" s="36"/>
      <c r="F210" s="207" t="s">
        <v>282</v>
      </c>
      <c r="G210" s="36"/>
      <c r="H210" s="36"/>
      <c r="I210" s="208"/>
      <c r="J210" s="36"/>
      <c r="K210" s="36"/>
      <c r="L210" s="39"/>
      <c r="M210" s="209"/>
      <c r="N210" s="210"/>
      <c r="O210" s="71"/>
      <c r="P210" s="71"/>
      <c r="Q210" s="71"/>
      <c r="R210" s="71"/>
      <c r="S210" s="71"/>
      <c r="T210" s="72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6" t="s">
        <v>166</v>
      </c>
      <c r="AU210" s="16" t="s">
        <v>95</v>
      </c>
    </row>
    <row r="211" spans="1:65" s="12" customFormat="1" ht="22.9" customHeight="1" x14ac:dyDescent="0.2">
      <c r="B211" s="177"/>
      <c r="C211" s="178"/>
      <c r="D211" s="179" t="s">
        <v>85</v>
      </c>
      <c r="E211" s="191" t="s">
        <v>195</v>
      </c>
      <c r="F211" s="191" t="s">
        <v>283</v>
      </c>
      <c r="G211" s="178"/>
      <c r="H211" s="178"/>
      <c r="I211" s="181"/>
      <c r="J211" s="192">
        <f>BK211</f>
        <v>0</v>
      </c>
      <c r="K211" s="178"/>
      <c r="L211" s="183"/>
      <c r="M211" s="184"/>
      <c r="N211" s="185"/>
      <c r="O211" s="185"/>
      <c r="P211" s="186">
        <f>SUM(P212:P218)</f>
        <v>0</v>
      </c>
      <c r="Q211" s="185"/>
      <c r="R211" s="186">
        <f>SUM(R212:R218)</f>
        <v>33.620824999999996</v>
      </c>
      <c r="S211" s="185"/>
      <c r="T211" s="187">
        <f>SUM(T212:T218)</f>
        <v>43.658000000000001</v>
      </c>
      <c r="AR211" s="188" t="s">
        <v>93</v>
      </c>
      <c r="AT211" s="189" t="s">
        <v>85</v>
      </c>
      <c r="AU211" s="189" t="s">
        <v>93</v>
      </c>
      <c r="AY211" s="188" t="s">
        <v>157</v>
      </c>
      <c r="BK211" s="190">
        <f>SUM(BK212:BK218)</f>
        <v>0</v>
      </c>
    </row>
    <row r="212" spans="1:65" s="2" customFormat="1" ht="24.2" customHeight="1" x14ac:dyDescent="0.2">
      <c r="A212" s="34"/>
      <c r="B212" s="35"/>
      <c r="C212" s="193" t="s">
        <v>284</v>
      </c>
      <c r="D212" s="193" t="s">
        <v>159</v>
      </c>
      <c r="E212" s="194" t="s">
        <v>285</v>
      </c>
      <c r="F212" s="195" t="s">
        <v>286</v>
      </c>
      <c r="G212" s="196" t="s">
        <v>287</v>
      </c>
      <c r="H212" s="197">
        <v>263</v>
      </c>
      <c r="I212" s="198"/>
      <c r="J212" s="199">
        <f>ROUND(I212*H212,2)</f>
        <v>0</v>
      </c>
      <c r="K212" s="195" t="s">
        <v>163</v>
      </c>
      <c r="L212" s="39"/>
      <c r="M212" s="200" t="s">
        <v>1</v>
      </c>
      <c r="N212" s="201" t="s">
        <v>51</v>
      </c>
      <c r="O212" s="71"/>
      <c r="P212" s="202">
        <f>O212*H212</f>
        <v>0</v>
      </c>
      <c r="Q212" s="202">
        <v>5.8E-4</v>
      </c>
      <c r="R212" s="202">
        <f>Q212*H212</f>
        <v>0.15254000000000001</v>
      </c>
      <c r="S212" s="202">
        <v>0.16600000000000001</v>
      </c>
      <c r="T212" s="203">
        <f>S212*H212</f>
        <v>43.658000000000001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164</v>
      </c>
      <c r="AT212" s="204" t="s">
        <v>159</v>
      </c>
      <c r="AU212" s="204" t="s">
        <v>95</v>
      </c>
      <c r="AY212" s="16" t="s">
        <v>157</v>
      </c>
      <c r="BE212" s="205">
        <f>IF(N212="základní",J212,0)</f>
        <v>0</v>
      </c>
      <c r="BF212" s="205">
        <f>IF(N212="snížená",J212,0)</f>
        <v>0</v>
      </c>
      <c r="BG212" s="205">
        <f>IF(N212="zákl. přenesená",J212,0)</f>
        <v>0</v>
      </c>
      <c r="BH212" s="205">
        <f>IF(N212="sníž. přenesená",J212,0)</f>
        <v>0</v>
      </c>
      <c r="BI212" s="205">
        <f>IF(N212="nulová",J212,0)</f>
        <v>0</v>
      </c>
      <c r="BJ212" s="16" t="s">
        <v>93</v>
      </c>
      <c r="BK212" s="205">
        <f>ROUND(I212*H212,2)</f>
        <v>0</v>
      </c>
      <c r="BL212" s="16" t="s">
        <v>164</v>
      </c>
      <c r="BM212" s="204" t="s">
        <v>288</v>
      </c>
    </row>
    <row r="213" spans="1:65" s="2" customFormat="1" x14ac:dyDescent="0.2">
      <c r="A213" s="34"/>
      <c r="B213" s="35"/>
      <c r="C213" s="36"/>
      <c r="D213" s="206" t="s">
        <v>166</v>
      </c>
      <c r="E213" s="36"/>
      <c r="F213" s="207" t="s">
        <v>289</v>
      </c>
      <c r="G213" s="36"/>
      <c r="H213" s="36"/>
      <c r="I213" s="208"/>
      <c r="J213" s="36"/>
      <c r="K213" s="36"/>
      <c r="L213" s="39"/>
      <c r="M213" s="209"/>
      <c r="N213" s="210"/>
      <c r="O213" s="71"/>
      <c r="P213" s="71"/>
      <c r="Q213" s="71"/>
      <c r="R213" s="71"/>
      <c r="S213" s="71"/>
      <c r="T213" s="72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6" t="s">
        <v>166</v>
      </c>
      <c r="AU213" s="16" t="s">
        <v>95</v>
      </c>
    </row>
    <row r="214" spans="1:65" s="2" customFormat="1" ht="24.2" customHeight="1" x14ac:dyDescent="0.2">
      <c r="A214" s="34"/>
      <c r="B214" s="35"/>
      <c r="C214" s="193" t="s">
        <v>290</v>
      </c>
      <c r="D214" s="193" t="s">
        <v>159</v>
      </c>
      <c r="E214" s="194" t="s">
        <v>291</v>
      </c>
      <c r="F214" s="195" t="s">
        <v>292</v>
      </c>
      <c r="G214" s="196" t="s">
        <v>287</v>
      </c>
      <c r="H214" s="197">
        <v>263</v>
      </c>
      <c r="I214" s="198"/>
      <c r="J214" s="199">
        <f>ROUND(I214*H214,2)</f>
        <v>0</v>
      </c>
      <c r="K214" s="195" t="s">
        <v>163</v>
      </c>
      <c r="L214" s="39"/>
      <c r="M214" s="200" t="s">
        <v>1</v>
      </c>
      <c r="N214" s="201" t="s">
        <v>51</v>
      </c>
      <c r="O214" s="71"/>
      <c r="P214" s="202">
        <f>O214*H214</f>
        <v>0</v>
      </c>
      <c r="Q214" s="202">
        <v>2.66E-3</v>
      </c>
      <c r="R214" s="202">
        <f>Q214*H214</f>
        <v>0.69957999999999998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164</v>
      </c>
      <c r="AT214" s="204" t="s">
        <v>159</v>
      </c>
      <c r="AU214" s="204" t="s">
        <v>95</v>
      </c>
      <c r="AY214" s="16" t="s">
        <v>157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6" t="s">
        <v>93</v>
      </c>
      <c r="BK214" s="205">
        <f>ROUND(I214*H214,2)</f>
        <v>0</v>
      </c>
      <c r="BL214" s="16" t="s">
        <v>164</v>
      </c>
      <c r="BM214" s="204" t="s">
        <v>293</v>
      </c>
    </row>
    <row r="215" spans="1:65" s="2" customFormat="1" x14ac:dyDescent="0.2">
      <c r="A215" s="34"/>
      <c r="B215" s="35"/>
      <c r="C215" s="36"/>
      <c r="D215" s="206" t="s">
        <v>166</v>
      </c>
      <c r="E215" s="36"/>
      <c r="F215" s="207" t="s">
        <v>294</v>
      </c>
      <c r="G215" s="36"/>
      <c r="H215" s="36"/>
      <c r="I215" s="208"/>
      <c r="J215" s="36"/>
      <c r="K215" s="36"/>
      <c r="L215" s="39"/>
      <c r="M215" s="209"/>
      <c r="N215" s="21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166</v>
      </c>
      <c r="AU215" s="16" t="s">
        <v>95</v>
      </c>
    </row>
    <row r="216" spans="1:65" s="2" customFormat="1" ht="24.2" customHeight="1" x14ac:dyDescent="0.2">
      <c r="A216" s="34"/>
      <c r="B216" s="35"/>
      <c r="C216" s="235" t="s">
        <v>295</v>
      </c>
      <c r="D216" s="235" t="s">
        <v>253</v>
      </c>
      <c r="E216" s="236" t="s">
        <v>296</v>
      </c>
      <c r="F216" s="237" t="s">
        <v>297</v>
      </c>
      <c r="G216" s="238" t="s">
        <v>187</v>
      </c>
      <c r="H216" s="239">
        <v>40.207000000000001</v>
      </c>
      <c r="I216" s="257"/>
      <c r="J216" s="241">
        <f>ROUND(I216*H216,2)</f>
        <v>0</v>
      </c>
      <c r="K216" s="237" t="s">
        <v>1</v>
      </c>
      <c r="L216" s="242"/>
      <c r="M216" s="243" t="s">
        <v>1</v>
      </c>
      <c r="N216" s="244" t="s">
        <v>51</v>
      </c>
      <c r="O216" s="71"/>
      <c r="P216" s="202">
        <f>O216*H216</f>
        <v>0</v>
      </c>
      <c r="Q216" s="202">
        <v>0.81499999999999995</v>
      </c>
      <c r="R216" s="202">
        <f>Q216*H216</f>
        <v>32.768704999999997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218</v>
      </c>
      <c r="AT216" s="204" t="s">
        <v>253</v>
      </c>
      <c r="AU216" s="204" t="s">
        <v>95</v>
      </c>
      <c r="AY216" s="16" t="s">
        <v>157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93</v>
      </c>
      <c r="BK216" s="205">
        <f>ROUND(I216*H216,2)</f>
        <v>0</v>
      </c>
      <c r="BL216" s="16" t="s">
        <v>164</v>
      </c>
      <c r="BM216" s="204" t="s">
        <v>298</v>
      </c>
    </row>
    <row r="217" spans="1:65" s="2" customFormat="1" ht="19.5" x14ac:dyDescent="0.2">
      <c r="A217" s="34"/>
      <c r="B217" s="35"/>
      <c r="C217" s="36"/>
      <c r="D217" s="211" t="s">
        <v>168</v>
      </c>
      <c r="E217" s="36"/>
      <c r="F217" s="212" t="s">
        <v>299</v>
      </c>
      <c r="G217" s="36"/>
      <c r="H217" s="36"/>
      <c r="I217" s="208"/>
      <c r="J217" s="36"/>
      <c r="K217" s="36"/>
      <c r="L217" s="39"/>
      <c r="M217" s="209"/>
      <c r="N217" s="210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168</v>
      </c>
      <c r="AU217" s="16" t="s">
        <v>95</v>
      </c>
    </row>
    <row r="218" spans="1:65" s="13" customFormat="1" x14ac:dyDescent="0.2">
      <c r="B218" s="213"/>
      <c r="C218" s="214"/>
      <c r="D218" s="211" t="s">
        <v>170</v>
      </c>
      <c r="E218" s="215" t="s">
        <v>1</v>
      </c>
      <c r="F218" s="216" t="s">
        <v>300</v>
      </c>
      <c r="G218" s="214"/>
      <c r="H218" s="217">
        <v>40.207000000000001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170</v>
      </c>
      <c r="AU218" s="223" t="s">
        <v>95</v>
      </c>
      <c r="AV218" s="13" t="s">
        <v>95</v>
      </c>
      <c r="AW218" s="13" t="s">
        <v>42</v>
      </c>
      <c r="AX218" s="13" t="s">
        <v>93</v>
      </c>
      <c r="AY218" s="223" t="s">
        <v>157</v>
      </c>
    </row>
    <row r="219" spans="1:65" s="12" customFormat="1" ht="22.9" customHeight="1" x14ac:dyDescent="0.2">
      <c r="B219" s="177"/>
      <c r="C219" s="178"/>
      <c r="D219" s="179" t="s">
        <v>85</v>
      </c>
      <c r="E219" s="191" t="s">
        <v>204</v>
      </c>
      <c r="F219" s="191" t="s">
        <v>301</v>
      </c>
      <c r="G219" s="178"/>
      <c r="H219" s="178"/>
      <c r="I219" s="181"/>
      <c r="J219" s="192">
        <f>BK219</f>
        <v>0</v>
      </c>
      <c r="K219" s="178"/>
      <c r="L219" s="183"/>
      <c r="M219" s="184"/>
      <c r="N219" s="185"/>
      <c r="O219" s="185"/>
      <c r="P219" s="186">
        <f>SUM(P220:P227)</f>
        <v>0</v>
      </c>
      <c r="Q219" s="185"/>
      <c r="R219" s="186">
        <f>SUM(R220:R227)</f>
        <v>472.26104000000004</v>
      </c>
      <c r="S219" s="185"/>
      <c r="T219" s="187">
        <f>SUM(T220:T227)</f>
        <v>558.58600000000001</v>
      </c>
      <c r="AR219" s="188" t="s">
        <v>93</v>
      </c>
      <c r="AT219" s="189" t="s">
        <v>85</v>
      </c>
      <c r="AU219" s="189" t="s">
        <v>93</v>
      </c>
      <c r="AY219" s="188" t="s">
        <v>157</v>
      </c>
      <c r="BK219" s="190">
        <f>SUM(BK220:BK227)</f>
        <v>0</v>
      </c>
    </row>
    <row r="220" spans="1:65" s="2" customFormat="1" ht="33" customHeight="1" x14ac:dyDescent="0.2">
      <c r="A220" s="34"/>
      <c r="B220" s="35"/>
      <c r="C220" s="193" t="s">
        <v>7</v>
      </c>
      <c r="D220" s="193" t="s">
        <v>159</v>
      </c>
      <c r="E220" s="194" t="s">
        <v>302</v>
      </c>
      <c r="F220" s="195" t="s">
        <v>303</v>
      </c>
      <c r="G220" s="196" t="s">
        <v>174</v>
      </c>
      <c r="H220" s="197">
        <v>817</v>
      </c>
      <c r="I220" s="198"/>
      <c r="J220" s="199">
        <f>ROUND(I220*H220,2)</f>
        <v>0</v>
      </c>
      <c r="K220" s="195" t="s">
        <v>163</v>
      </c>
      <c r="L220" s="39"/>
      <c r="M220" s="200" t="s">
        <v>1</v>
      </c>
      <c r="N220" s="201" t="s">
        <v>51</v>
      </c>
      <c r="O220" s="71"/>
      <c r="P220" s="202">
        <f>O220*H220</f>
        <v>0</v>
      </c>
      <c r="Q220" s="202">
        <v>6.5699999999999995E-2</v>
      </c>
      <c r="R220" s="202">
        <f>Q220*H220</f>
        <v>53.676899999999996</v>
      </c>
      <c r="S220" s="202">
        <v>7.4999999999999997E-2</v>
      </c>
      <c r="T220" s="203">
        <f>S220*H220</f>
        <v>61.274999999999999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164</v>
      </c>
      <c r="AT220" s="204" t="s">
        <v>159</v>
      </c>
      <c r="AU220" s="204" t="s">
        <v>95</v>
      </c>
      <c r="AY220" s="16" t="s">
        <v>157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6" t="s">
        <v>93</v>
      </c>
      <c r="BK220" s="205">
        <f>ROUND(I220*H220,2)</f>
        <v>0</v>
      </c>
      <c r="BL220" s="16" t="s">
        <v>164</v>
      </c>
      <c r="BM220" s="204" t="s">
        <v>304</v>
      </c>
    </row>
    <row r="221" spans="1:65" s="2" customFormat="1" x14ac:dyDescent="0.2">
      <c r="A221" s="34"/>
      <c r="B221" s="35"/>
      <c r="C221" s="36"/>
      <c r="D221" s="206" t="s">
        <v>166</v>
      </c>
      <c r="E221" s="36"/>
      <c r="F221" s="207" t="s">
        <v>305</v>
      </c>
      <c r="G221" s="36"/>
      <c r="H221" s="36"/>
      <c r="I221" s="208"/>
      <c r="J221" s="36"/>
      <c r="K221" s="36"/>
      <c r="L221" s="39"/>
      <c r="M221" s="209"/>
      <c r="N221" s="210"/>
      <c r="O221" s="71"/>
      <c r="P221" s="71"/>
      <c r="Q221" s="71"/>
      <c r="R221" s="71"/>
      <c r="S221" s="71"/>
      <c r="T221" s="72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166</v>
      </c>
      <c r="AU221" s="16" t="s">
        <v>95</v>
      </c>
    </row>
    <row r="222" spans="1:65" s="13" customFormat="1" x14ac:dyDescent="0.2">
      <c r="B222" s="213"/>
      <c r="C222" s="214"/>
      <c r="D222" s="211" t="s">
        <v>170</v>
      </c>
      <c r="E222" s="215" t="s">
        <v>1</v>
      </c>
      <c r="F222" s="216" t="s">
        <v>306</v>
      </c>
      <c r="G222" s="214"/>
      <c r="H222" s="217">
        <v>711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170</v>
      </c>
      <c r="AU222" s="223" t="s">
        <v>95</v>
      </c>
      <c r="AV222" s="13" t="s">
        <v>95</v>
      </c>
      <c r="AW222" s="13" t="s">
        <v>42</v>
      </c>
      <c r="AX222" s="13" t="s">
        <v>86</v>
      </c>
      <c r="AY222" s="223" t="s">
        <v>157</v>
      </c>
    </row>
    <row r="223" spans="1:65" s="13" customFormat="1" x14ac:dyDescent="0.2">
      <c r="B223" s="213"/>
      <c r="C223" s="214"/>
      <c r="D223" s="211" t="s">
        <v>170</v>
      </c>
      <c r="E223" s="215" t="s">
        <v>1</v>
      </c>
      <c r="F223" s="216" t="s">
        <v>307</v>
      </c>
      <c r="G223" s="214"/>
      <c r="H223" s="217">
        <v>106</v>
      </c>
      <c r="I223" s="218"/>
      <c r="J223" s="214"/>
      <c r="K223" s="214"/>
      <c r="L223" s="219"/>
      <c r="M223" s="220"/>
      <c r="N223" s="221"/>
      <c r="O223" s="221"/>
      <c r="P223" s="221"/>
      <c r="Q223" s="221"/>
      <c r="R223" s="221"/>
      <c r="S223" s="221"/>
      <c r="T223" s="222"/>
      <c r="AT223" s="223" t="s">
        <v>170</v>
      </c>
      <c r="AU223" s="223" t="s">
        <v>95</v>
      </c>
      <c r="AV223" s="13" t="s">
        <v>95</v>
      </c>
      <c r="AW223" s="13" t="s">
        <v>42</v>
      </c>
      <c r="AX223" s="13" t="s">
        <v>86</v>
      </c>
      <c r="AY223" s="223" t="s">
        <v>157</v>
      </c>
    </row>
    <row r="224" spans="1:65" s="14" customFormat="1" x14ac:dyDescent="0.2">
      <c r="B224" s="224"/>
      <c r="C224" s="225"/>
      <c r="D224" s="211" t="s">
        <v>170</v>
      </c>
      <c r="E224" s="226" t="s">
        <v>1</v>
      </c>
      <c r="F224" s="227" t="s">
        <v>194</v>
      </c>
      <c r="G224" s="225"/>
      <c r="H224" s="228">
        <v>817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170</v>
      </c>
      <c r="AU224" s="234" t="s">
        <v>95</v>
      </c>
      <c r="AV224" s="14" t="s">
        <v>164</v>
      </c>
      <c r="AW224" s="14" t="s">
        <v>42</v>
      </c>
      <c r="AX224" s="14" t="s">
        <v>93</v>
      </c>
      <c r="AY224" s="234" t="s">
        <v>157</v>
      </c>
    </row>
    <row r="225" spans="1:65" s="2" customFormat="1" ht="33" customHeight="1" x14ac:dyDescent="0.2">
      <c r="A225" s="34"/>
      <c r="B225" s="35"/>
      <c r="C225" s="193" t="s">
        <v>308</v>
      </c>
      <c r="D225" s="193" t="s">
        <v>159</v>
      </c>
      <c r="E225" s="194" t="s">
        <v>309</v>
      </c>
      <c r="F225" s="195" t="s">
        <v>310</v>
      </c>
      <c r="G225" s="196" t="s">
        <v>174</v>
      </c>
      <c r="H225" s="197">
        <v>8429</v>
      </c>
      <c r="I225" s="198"/>
      <c r="J225" s="199">
        <f>ROUND(I225*H225,2)</f>
        <v>0</v>
      </c>
      <c r="K225" s="195" t="s">
        <v>163</v>
      </c>
      <c r="L225" s="39"/>
      <c r="M225" s="200" t="s">
        <v>1</v>
      </c>
      <c r="N225" s="201" t="s">
        <v>51</v>
      </c>
      <c r="O225" s="71"/>
      <c r="P225" s="202">
        <f>O225*H225</f>
        <v>0</v>
      </c>
      <c r="Q225" s="202">
        <v>4.9660000000000003E-2</v>
      </c>
      <c r="R225" s="202">
        <f>Q225*H225</f>
        <v>418.58414000000005</v>
      </c>
      <c r="S225" s="202">
        <v>5.8999999999999997E-2</v>
      </c>
      <c r="T225" s="203">
        <f>S225*H225</f>
        <v>497.31099999999998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164</v>
      </c>
      <c r="AT225" s="204" t="s">
        <v>159</v>
      </c>
      <c r="AU225" s="204" t="s">
        <v>95</v>
      </c>
      <c r="AY225" s="16" t="s">
        <v>157</v>
      </c>
      <c r="BE225" s="205">
        <f>IF(N225="základní",J225,0)</f>
        <v>0</v>
      </c>
      <c r="BF225" s="205">
        <f>IF(N225="snížená",J225,0)</f>
        <v>0</v>
      </c>
      <c r="BG225" s="205">
        <f>IF(N225="zákl. přenesená",J225,0)</f>
        <v>0</v>
      </c>
      <c r="BH225" s="205">
        <f>IF(N225="sníž. přenesená",J225,0)</f>
        <v>0</v>
      </c>
      <c r="BI225" s="205">
        <f>IF(N225="nulová",J225,0)</f>
        <v>0</v>
      </c>
      <c r="BJ225" s="16" t="s">
        <v>93</v>
      </c>
      <c r="BK225" s="205">
        <f>ROUND(I225*H225,2)</f>
        <v>0</v>
      </c>
      <c r="BL225" s="16" t="s">
        <v>164</v>
      </c>
      <c r="BM225" s="204" t="s">
        <v>311</v>
      </c>
    </row>
    <row r="226" spans="1:65" s="2" customFormat="1" x14ac:dyDescent="0.2">
      <c r="A226" s="34"/>
      <c r="B226" s="35"/>
      <c r="C226" s="36"/>
      <c r="D226" s="206" t="s">
        <v>166</v>
      </c>
      <c r="E226" s="36"/>
      <c r="F226" s="207" t="s">
        <v>312</v>
      </c>
      <c r="G226" s="36"/>
      <c r="H226" s="36"/>
      <c r="I226" s="208"/>
      <c r="J226" s="36"/>
      <c r="K226" s="36"/>
      <c r="L226" s="39"/>
      <c r="M226" s="209"/>
      <c r="N226" s="210"/>
      <c r="O226" s="71"/>
      <c r="P226" s="71"/>
      <c r="Q226" s="71"/>
      <c r="R226" s="71"/>
      <c r="S226" s="71"/>
      <c r="T226" s="72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6" t="s">
        <v>166</v>
      </c>
      <c r="AU226" s="16" t="s">
        <v>95</v>
      </c>
    </row>
    <row r="227" spans="1:65" s="13" customFormat="1" x14ac:dyDescent="0.2">
      <c r="B227" s="213"/>
      <c r="C227" s="214"/>
      <c r="D227" s="211" t="s">
        <v>170</v>
      </c>
      <c r="E227" s="215" t="s">
        <v>1</v>
      </c>
      <c r="F227" s="216" t="s">
        <v>313</v>
      </c>
      <c r="G227" s="214"/>
      <c r="H227" s="217">
        <v>8429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170</v>
      </c>
      <c r="AU227" s="223" t="s">
        <v>95</v>
      </c>
      <c r="AV227" s="13" t="s">
        <v>95</v>
      </c>
      <c r="AW227" s="13" t="s">
        <v>42</v>
      </c>
      <c r="AX227" s="13" t="s">
        <v>93</v>
      </c>
      <c r="AY227" s="223" t="s">
        <v>157</v>
      </c>
    </row>
    <row r="228" spans="1:65" s="12" customFormat="1" ht="22.9" customHeight="1" x14ac:dyDescent="0.2">
      <c r="B228" s="177"/>
      <c r="C228" s="178"/>
      <c r="D228" s="179" t="s">
        <v>85</v>
      </c>
      <c r="E228" s="191" t="s">
        <v>224</v>
      </c>
      <c r="F228" s="191" t="s">
        <v>314</v>
      </c>
      <c r="G228" s="178"/>
      <c r="H228" s="178"/>
      <c r="I228" s="181"/>
      <c r="J228" s="192">
        <f>BK228</f>
        <v>0</v>
      </c>
      <c r="K228" s="178"/>
      <c r="L228" s="183"/>
      <c r="M228" s="184"/>
      <c r="N228" s="185"/>
      <c r="O228" s="185"/>
      <c r="P228" s="186">
        <f>SUM(P229:P342)</f>
        <v>0</v>
      </c>
      <c r="Q228" s="185"/>
      <c r="R228" s="186">
        <f>SUM(R229:R342)</f>
        <v>19.245180540000003</v>
      </c>
      <c r="S228" s="185"/>
      <c r="T228" s="187">
        <f>SUM(T229:T342)</f>
        <v>68.56232</v>
      </c>
      <c r="AR228" s="188" t="s">
        <v>93</v>
      </c>
      <c r="AT228" s="189" t="s">
        <v>85</v>
      </c>
      <c r="AU228" s="189" t="s">
        <v>93</v>
      </c>
      <c r="AY228" s="188" t="s">
        <v>157</v>
      </c>
      <c r="BK228" s="190">
        <f>SUM(BK229:BK342)</f>
        <v>0</v>
      </c>
    </row>
    <row r="229" spans="1:65" s="2" customFormat="1" ht="16.5" customHeight="1" x14ac:dyDescent="0.2">
      <c r="A229" s="34"/>
      <c r="B229" s="35"/>
      <c r="C229" s="193" t="s">
        <v>315</v>
      </c>
      <c r="D229" s="193" t="s">
        <v>159</v>
      </c>
      <c r="E229" s="194" t="s">
        <v>316</v>
      </c>
      <c r="F229" s="195" t="s">
        <v>317</v>
      </c>
      <c r="G229" s="196" t="s">
        <v>162</v>
      </c>
      <c r="H229" s="197">
        <v>1.8640000000000001</v>
      </c>
      <c r="I229" s="198"/>
      <c r="J229" s="199">
        <f>ROUND(I229*H229,2)</f>
        <v>0</v>
      </c>
      <c r="K229" s="195" t="s">
        <v>163</v>
      </c>
      <c r="L229" s="39"/>
      <c r="M229" s="200" t="s">
        <v>1</v>
      </c>
      <c r="N229" s="201" t="s">
        <v>51</v>
      </c>
      <c r="O229" s="71"/>
      <c r="P229" s="202">
        <f>O229*H229</f>
        <v>0</v>
      </c>
      <c r="Q229" s="202">
        <v>1.17E-3</v>
      </c>
      <c r="R229" s="202">
        <f>Q229*H229</f>
        <v>2.1808800000000001E-3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164</v>
      </c>
      <c r="AT229" s="204" t="s">
        <v>159</v>
      </c>
      <c r="AU229" s="204" t="s">
        <v>95</v>
      </c>
      <c r="AY229" s="16" t="s">
        <v>157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6" t="s">
        <v>93</v>
      </c>
      <c r="BK229" s="205">
        <f>ROUND(I229*H229,2)</f>
        <v>0</v>
      </c>
      <c r="BL229" s="16" t="s">
        <v>164</v>
      </c>
      <c r="BM229" s="204" t="s">
        <v>318</v>
      </c>
    </row>
    <row r="230" spans="1:65" s="2" customFormat="1" x14ac:dyDescent="0.2">
      <c r="A230" s="34"/>
      <c r="B230" s="35"/>
      <c r="C230" s="36"/>
      <c r="D230" s="206" t="s">
        <v>166</v>
      </c>
      <c r="E230" s="36"/>
      <c r="F230" s="207" t="s">
        <v>319</v>
      </c>
      <c r="G230" s="36"/>
      <c r="H230" s="36"/>
      <c r="I230" s="208"/>
      <c r="J230" s="36"/>
      <c r="K230" s="36"/>
      <c r="L230" s="39"/>
      <c r="M230" s="209"/>
      <c r="N230" s="210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6" t="s">
        <v>166</v>
      </c>
      <c r="AU230" s="16" t="s">
        <v>95</v>
      </c>
    </row>
    <row r="231" spans="1:65" s="13" customFormat="1" x14ac:dyDescent="0.2">
      <c r="B231" s="213"/>
      <c r="C231" s="214"/>
      <c r="D231" s="211" t="s">
        <v>170</v>
      </c>
      <c r="E231" s="215" t="s">
        <v>1</v>
      </c>
      <c r="F231" s="216" t="s">
        <v>320</v>
      </c>
      <c r="G231" s="214"/>
      <c r="H231" s="217">
        <v>1.8640000000000001</v>
      </c>
      <c r="I231" s="218"/>
      <c r="J231" s="214"/>
      <c r="K231" s="214"/>
      <c r="L231" s="219"/>
      <c r="M231" s="220"/>
      <c r="N231" s="221"/>
      <c r="O231" s="221"/>
      <c r="P231" s="221"/>
      <c r="Q231" s="221"/>
      <c r="R231" s="221"/>
      <c r="S231" s="221"/>
      <c r="T231" s="222"/>
      <c r="AT231" s="223" t="s">
        <v>170</v>
      </c>
      <c r="AU231" s="223" t="s">
        <v>95</v>
      </c>
      <c r="AV231" s="13" t="s">
        <v>95</v>
      </c>
      <c r="AW231" s="13" t="s">
        <v>42</v>
      </c>
      <c r="AX231" s="13" t="s">
        <v>93</v>
      </c>
      <c r="AY231" s="223" t="s">
        <v>157</v>
      </c>
    </row>
    <row r="232" spans="1:65" s="2" customFormat="1" ht="16.5" customHeight="1" x14ac:dyDescent="0.2">
      <c r="A232" s="34"/>
      <c r="B232" s="35"/>
      <c r="C232" s="193" t="s">
        <v>321</v>
      </c>
      <c r="D232" s="193" t="s">
        <v>159</v>
      </c>
      <c r="E232" s="194" t="s">
        <v>322</v>
      </c>
      <c r="F232" s="195" t="s">
        <v>323</v>
      </c>
      <c r="G232" s="196" t="s">
        <v>162</v>
      </c>
      <c r="H232" s="197">
        <v>1.8640000000000001</v>
      </c>
      <c r="I232" s="198"/>
      <c r="J232" s="199">
        <f>ROUND(I232*H232,2)</f>
        <v>0</v>
      </c>
      <c r="K232" s="195" t="s">
        <v>163</v>
      </c>
      <c r="L232" s="39"/>
      <c r="M232" s="200" t="s">
        <v>1</v>
      </c>
      <c r="N232" s="201" t="s">
        <v>51</v>
      </c>
      <c r="O232" s="71"/>
      <c r="P232" s="202">
        <f>O232*H232</f>
        <v>0</v>
      </c>
      <c r="Q232" s="202">
        <v>5.8E-4</v>
      </c>
      <c r="R232" s="202">
        <f>Q232*H232</f>
        <v>1.0811200000000001E-3</v>
      </c>
      <c r="S232" s="202">
        <v>0</v>
      </c>
      <c r="T232" s="203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4" t="s">
        <v>164</v>
      </c>
      <c r="AT232" s="204" t="s">
        <v>159</v>
      </c>
      <c r="AU232" s="204" t="s">
        <v>95</v>
      </c>
      <c r="AY232" s="16" t="s">
        <v>157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6" t="s">
        <v>93</v>
      </c>
      <c r="BK232" s="205">
        <f>ROUND(I232*H232,2)</f>
        <v>0</v>
      </c>
      <c r="BL232" s="16" t="s">
        <v>164</v>
      </c>
      <c r="BM232" s="204" t="s">
        <v>324</v>
      </c>
    </row>
    <row r="233" spans="1:65" s="2" customFormat="1" x14ac:dyDescent="0.2">
      <c r="A233" s="34"/>
      <c r="B233" s="35"/>
      <c r="C233" s="36"/>
      <c r="D233" s="206" t="s">
        <v>166</v>
      </c>
      <c r="E233" s="36"/>
      <c r="F233" s="207" t="s">
        <v>325</v>
      </c>
      <c r="G233" s="36"/>
      <c r="H233" s="36"/>
      <c r="I233" s="208"/>
      <c r="J233" s="36"/>
      <c r="K233" s="36"/>
      <c r="L233" s="39"/>
      <c r="M233" s="209"/>
      <c r="N233" s="210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6" t="s">
        <v>166</v>
      </c>
      <c r="AU233" s="16" t="s">
        <v>95</v>
      </c>
    </row>
    <row r="234" spans="1:65" s="2" customFormat="1" ht="16.5" customHeight="1" x14ac:dyDescent="0.2">
      <c r="A234" s="34"/>
      <c r="B234" s="35"/>
      <c r="C234" s="235" t="s">
        <v>326</v>
      </c>
      <c r="D234" s="235" t="s">
        <v>253</v>
      </c>
      <c r="E234" s="236" t="s">
        <v>254</v>
      </c>
      <c r="F234" s="237" t="s">
        <v>255</v>
      </c>
      <c r="G234" s="238" t="s">
        <v>212</v>
      </c>
      <c r="H234" s="239">
        <v>0.14699999999999999</v>
      </c>
      <c r="I234" s="240"/>
      <c r="J234" s="241">
        <f>ROUND(I234*H234,2)</f>
        <v>0</v>
      </c>
      <c r="K234" s="237" t="s">
        <v>1</v>
      </c>
      <c r="L234" s="242"/>
      <c r="M234" s="243" t="s">
        <v>1</v>
      </c>
      <c r="N234" s="244" t="s">
        <v>51</v>
      </c>
      <c r="O234" s="71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4" t="s">
        <v>218</v>
      </c>
      <c r="AT234" s="204" t="s">
        <v>253</v>
      </c>
      <c r="AU234" s="204" t="s">
        <v>95</v>
      </c>
      <c r="AY234" s="16" t="s">
        <v>157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6" t="s">
        <v>93</v>
      </c>
      <c r="BK234" s="205">
        <f>ROUND(I234*H234,2)</f>
        <v>0</v>
      </c>
      <c r="BL234" s="16" t="s">
        <v>164</v>
      </c>
      <c r="BM234" s="204" t="s">
        <v>327</v>
      </c>
    </row>
    <row r="235" spans="1:65" s="13" customFormat="1" x14ac:dyDescent="0.2">
      <c r="B235" s="213"/>
      <c r="C235" s="214"/>
      <c r="D235" s="211" t="s">
        <v>170</v>
      </c>
      <c r="E235" s="215" t="s">
        <v>1</v>
      </c>
      <c r="F235" s="216" t="s">
        <v>328</v>
      </c>
      <c r="G235" s="214"/>
      <c r="H235" s="217">
        <v>0.14699999999999999</v>
      </c>
      <c r="I235" s="218"/>
      <c r="J235" s="214"/>
      <c r="K235" s="214"/>
      <c r="L235" s="219"/>
      <c r="M235" s="220"/>
      <c r="N235" s="221"/>
      <c r="O235" s="221"/>
      <c r="P235" s="221"/>
      <c r="Q235" s="221"/>
      <c r="R235" s="221"/>
      <c r="S235" s="221"/>
      <c r="T235" s="222"/>
      <c r="AT235" s="223" t="s">
        <v>170</v>
      </c>
      <c r="AU235" s="223" t="s">
        <v>95</v>
      </c>
      <c r="AV235" s="13" t="s">
        <v>95</v>
      </c>
      <c r="AW235" s="13" t="s">
        <v>42</v>
      </c>
      <c r="AX235" s="13" t="s">
        <v>93</v>
      </c>
      <c r="AY235" s="223" t="s">
        <v>157</v>
      </c>
    </row>
    <row r="236" spans="1:65" s="2" customFormat="1" ht="24.2" customHeight="1" x14ac:dyDescent="0.2">
      <c r="A236" s="34"/>
      <c r="B236" s="35"/>
      <c r="C236" s="193" t="s">
        <v>329</v>
      </c>
      <c r="D236" s="193" t="s">
        <v>159</v>
      </c>
      <c r="E236" s="194" t="s">
        <v>330</v>
      </c>
      <c r="F236" s="195" t="s">
        <v>331</v>
      </c>
      <c r="G236" s="196" t="s">
        <v>287</v>
      </c>
      <c r="H236" s="197">
        <v>6</v>
      </c>
      <c r="I236" s="198"/>
      <c r="J236" s="199">
        <f>ROUND(I236*H236,2)</f>
        <v>0</v>
      </c>
      <c r="K236" s="195" t="s">
        <v>163</v>
      </c>
      <c r="L236" s="39"/>
      <c r="M236" s="200" t="s">
        <v>1</v>
      </c>
      <c r="N236" s="201" t="s">
        <v>51</v>
      </c>
      <c r="O236" s="71"/>
      <c r="P236" s="202">
        <f>O236*H236</f>
        <v>0</v>
      </c>
      <c r="Q236" s="202">
        <v>6.9999999999999999E-4</v>
      </c>
      <c r="R236" s="202">
        <f>Q236*H236</f>
        <v>4.1999999999999997E-3</v>
      </c>
      <c r="S236" s="202">
        <v>0</v>
      </c>
      <c r="T236" s="20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4" t="s">
        <v>164</v>
      </c>
      <c r="AT236" s="204" t="s">
        <v>159</v>
      </c>
      <c r="AU236" s="204" t="s">
        <v>95</v>
      </c>
      <c r="AY236" s="16" t="s">
        <v>157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6" t="s">
        <v>93</v>
      </c>
      <c r="BK236" s="205">
        <f>ROUND(I236*H236,2)</f>
        <v>0</v>
      </c>
      <c r="BL236" s="16" t="s">
        <v>164</v>
      </c>
      <c r="BM236" s="204" t="s">
        <v>332</v>
      </c>
    </row>
    <row r="237" spans="1:65" s="2" customFormat="1" x14ac:dyDescent="0.2">
      <c r="A237" s="34"/>
      <c r="B237" s="35"/>
      <c r="C237" s="36"/>
      <c r="D237" s="206" t="s">
        <v>166</v>
      </c>
      <c r="E237" s="36"/>
      <c r="F237" s="207" t="s">
        <v>333</v>
      </c>
      <c r="G237" s="36"/>
      <c r="H237" s="36"/>
      <c r="I237" s="208"/>
      <c r="J237" s="36"/>
      <c r="K237" s="36"/>
      <c r="L237" s="39"/>
      <c r="M237" s="209"/>
      <c r="N237" s="210"/>
      <c r="O237" s="71"/>
      <c r="P237" s="71"/>
      <c r="Q237" s="71"/>
      <c r="R237" s="71"/>
      <c r="S237" s="71"/>
      <c r="T237" s="72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6" t="s">
        <v>166</v>
      </c>
      <c r="AU237" s="16" t="s">
        <v>95</v>
      </c>
    </row>
    <row r="238" spans="1:65" s="2" customFormat="1" ht="16.5" customHeight="1" x14ac:dyDescent="0.2">
      <c r="A238" s="34"/>
      <c r="B238" s="35"/>
      <c r="C238" s="235" t="s">
        <v>334</v>
      </c>
      <c r="D238" s="235" t="s">
        <v>253</v>
      </c>
      <c r="E238" s="236" t="s">
        <v>335</v>
      </c>
      <c r="F238" s="237" t="s">
        <v>336</v>
      </c>
      <c r="G238" s="238" t="s">
        <v>287</v>
      </c>
      <c r="H238" s="239">
        <v>2</v>
      </c>
      <c r="I238" s="240"/>
      <c r="J238" s="241">
        <f t="shared" ref="J238:J243" si="0">ROUND(I238*H238,2)</f>
        <v>0</v>
      </c>
      <c r="K238" s="237" t="s">
        <v>1</v>
      </c>
      <c r="L238" s="242"/>
      <c r="M238" s="243" t="s">
        <v>1</v>
      </c>
      <c r="N238" s="244" t="s">
        <v>51</v>
      </c>
      <c r="O238" s="71"/>
      <c r="P238" s="202">
        <f t="shared" ref="P238:P243" si="1">O238*H238</f>
        <v>0</v>
      </c>
      <c r="Q238" s="202">
        <v>4.0000000000000001E-3</v>
      </c>
      <c r="R238" s="202">
        <f t="shared" ref="R238:R243" si="2">Q238*H238</f>
        <v>8.0000000000000002E-3</v>
      </c>
      <c r="S238" s="202">
        <v>0</v>
      </c>
      <c r="T238" s="203">
        <f t="shared" ref="T238:T243" si="3"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4" t="s">
        <v>218</v>
      </c>
      <c r="AT238" s="204" t="s">
        <v>253</v>
      </c>
      <c r="AU238" s="204" t="s">
        <v>95</v>
      </c>
      <c r="AY238" s="16" t="s">
        <v>157</v>
      </c>
      <c r="BE238" s="205">
        <f t="shared" ref="BE238:BE243" si="4">IF(N238="základní",J238,0)</f>
        <v>0</v>
      </c>
      <c r="BF238" s="205">
        <f t="shared" ref="BF238:BF243" si="5">IF(N238="snížená",J238,0)</f>
        <v>0</v>
      </c>
      <c r="BG238" s="205">
        <f t="shared" ref="BG238:BG243" si="6">IF(N238="zákl. přenesená",J238,0)</f>
        <v>0</v>
      </c>
      <c r="BH238" s="205">
        <f t="shared" ref="BH238:BH243" si="7">IF(N238="sníž. přenesená",J238,0)</f>
        <v>0</v>
      </c>
      <c r="BI238" s="205">
        <f t="shared" ref="BI238:BI243" si="8">IF(N238="nulová",J238,0)</f>
        <v>0</v>
      </c>
      <c r="BJ238" s="16" t="s">
        <v>93</v>
      </c>
      <c r="BK238" s="205">
        <f t="shared" ref="BK238:BK243" si="9">ROUND(I238*H238,2)</f>
        <v>0</v>
      </c>
      <c r="BL238" s="16" t="s">
        <v>164</v>
      </c>
      <c r="BM238" s="204" t="s">
        <v>337</v>
      </c>
    </row>
    <row r="239" spans="1:65" s="2" customFormat="1" ht="16.5" customHeight="1" x14ac:dyDescent="0.2">
      <c r="A239" s="34"/>
      <c r="B239" s="35"/>
      <c r="C239" s="235" t="s">
        <v>338</v>
      </c>
      <c r="D239" s="235" t="s">
        <v>253</v>
      </c>
      <c r="E239" s="236" t="s">
        <v>339</v>
      </c>
      <c r="F239" s="237" t="s">
        <v>340</v>
      </c>
      <c r="G239" s="238" t="s">
        <v>287</v>
      </c>
      <c r="H239" s="239">
        <v>2</v>
      </c>
      <c r="I239" s="240"/>
      <c r="J239" s="241">
        <f t="shared" si="0"/>
        <v>0</v>
      </c>
      <c r="K239" s="237" t="s">
        <v>1</v>
      </c>
      <c r="L239" s="242"/>
      <c r="M239" s="243" t="s">
        <v>1</v>
      </c>
      <c r="N239" s="244" t="s">
        <v>51</v>
      </c>
      <c r="O239" s="71"/>
      <c r="P239" s="202">
        <f t="shared" si="1"/>
        <v>0</v>
      </c>
      <c r="Q239" s="202">
        <v>5.0000000000000001E-3</v>
      </c>
      <c r="R239" s="202">
        <f t="shared" si="2"/>
        <v>0.01</v>
      </c>
      <c r="S239" s="202">
        <v>0</v>
      </c>
      <c r="T239" s="203">
        <f t="shared" si="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4" t="s">
        <v>218</v>
      </c>
      <c r="AT239" s="204" t="s">
        <v>253</v>
      </c>
      <c r="AU239" s="204" t="s">
        <v>95</v>
      </c>
      <c r="AY239" s="16" t="s">
        <v>157</v>
      </c>
      <c r="BE239" s="205">
        <f t="shared" si="4"/>
        <v>0</v>
      </c>
      <c r="BF239" s="205">
        <f t="shared" si="5"/>
        <v>0</v>
      </c>
      <c r="BG239" s="205">
        <f t="shared" si="6"/>
        <v>0</v>
      </c>
      <c r="BH239" s="205">
        <f t="shared" si="7"/>
        <v>0</v>
      </c>
      <c r="BI239" s="205">
        <f t="shared" si="8"/>
        <v>0</v>
      </c>
      <c r="BJ239" s="16" t="s">
        <v>93</v>
      </c>
      <c r="BK239" s="205">
        <f t="shared" si="9"/>
        <v>0</v>
      </c>
      <c r="BL239" s="16" t="s">
        <v>164</v>
      </c>
      <c r="BM239" s="204" t="s">
        <v>341</v>
      </c>
    </row>
    <row r="240" spans="1:65" s="2" customFormat="1" ht="16.5" customHeight="1" x14ac:dyDescent="0.2">
      <c r="A240" s="34"/>
      <c r="B240" s="35"/>
      <c r="C240" s="235" t="s">
        <v>342</v>
      </c>
      <c r="D240" s="235" t="s">
        <v>253</v>
      </c>
      <c r="E240" s="236" t="s">
        <v>343</v>
      </c>
      <c r="F240" s="237" t="s">
        <v>344</v>
      </c>
      <c r="G240" s="238" t="s">
        <v>287</v>
      </c>
      <c r="H240" s="239">
        <v>2</v>
      </c>
      <c r="I240" s="240"/>
      <c r="J240" s="241">
        <f t="shared" si="0"/>
        <v>0</v>
      </c>
      <c r="K240" s="237" t="s">
        <v>1</v>
      </c>
      <c r="L240" s="242"/>
      <c r="M240" s="243" t="s">
        <v>1</v>
      </c>
      <c r="N240" s="244" t="s">
        <v>51</v>
      </c>
      <c r="O240" s="71"/>
      <c r="P240" s="202">
        <f t="shared" si="1"/>
        <v>0</v>
      </c>
      <c r="Q240" s="202">
        <v>5.0000000000000001E-3</v>
      </c>
      <c r="R240" s="202">
        <f t="shared" si="2"/>
        <v>0.01</v>
      </c>
      <c r="S240" s="202">
        <v>0</v>
      </c>
      <c r="T240" s="203">
        <f t="shared" si="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4" t="s">
        <v>218</v>
      </c>
      <c r="AT240" s="204" t="s">
        <v>253</v>
      </c>
      <c r="AU240" s="204" t="s">
        <v>95</v>
      </c>
      <c r="AY240" s="16" t="s">
        <v>157</v>
      </c>
      <c r="BE240" s="205">
        <f t="shared" si="4"/>
        <v>0</v>
      </c>
      <c r="BF240" s="205">
        <f t="shared" si="5"/>
        <v>0</v>
      </c>
      <c r="BG240" s="205">
        <f t="shared" si="6"/>
        <v>0</v>
      </c>
      <c r="BH240" s="205">
        <f t="shared" si="7"/>
        <v>0</v>
      </c>
      <c r="BI240" s="205">
        <f t="shared" si="8"/>
        <v>0</v>
      </c>
      <c r="BJ240" s="16" t="s">
        <v>93</v>
      </c>
      <c r="BK240" s="205">
        <f t="shared" si="9"/>
        <v>0</v>
      </c>
      <c r="BL240" s="16" t="s">
        <v>164</v>
      </c>
      <c r="BM240" s="204" t="s">
        <v>345</v>
      </c>
    </row>
    <row r="241" spans="1:65" s="2" customFormat="1" ht="16.5" customHeight="1" x14ac:dyDescent="0.2">
      <c r="A241" s="34"/>
      <c r="B241" s="35"/>
      <c r="C241" s="235" t="s">
        <v>346</v>
      </c>
      <c r="D241" s="235" t="s">
        <v>253</v>
      </c>
      <c r="E241" s="236" t="s">
        <v>347</v>
      </c>
      <c r="F241" s="237" t="s">
        <v>348</v>
      </c>
      <c r="G241" s="238" t="s">
        <v>287</v>
      </c>
      <c r="H241" s="239">
        <v>12</v>
      </c>
      <c r="I241" s="240"/>
      <c r="J241" s="241">
        <f t="shared" si="0"/>
        <v>0</v>
      </c>
      <c r="K241" s="237" t="s">
        <v>163</v>
      </c>
      <c r="L241" s="242"/>
      <c r="M241" s="243" t="s">
        <v>1</v>
      </c>
      <c r="N241" s="244" t="s">
        <v>51</v>
      </c>
      <c r="O241" s="71"/>
      <c r="P241" s="202">
        <f t="shared" si="1"/>
        <v>0</v>
      </c>
      <c r="Q241" s="202">
        <v>4.0000000000000002E-4</v>
      </c>
      <c r="R241" s="202">
        <f t="shared" si="2"/>
        <v>4.8000000000000004E-3</v>
      </c>
      <c r="S241" s="202">
        <v>0</v>
      </c>
      <c r="T241" s="203">
        <f t="shared" si="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4" t="s">
        <v>218</v>
      </c>
      <c r="AT241" s="204" t="s">
        <v>253</v>
      </c>
      <c r="AU241" s="204" t="s">
        <v>95</v>
      </c>
      <c r="AY241" s="16" t="s">
        <v>157</v>
      </c>
      <c r="BE241" s="205">
        <f t="shared" si="4"/>
        <v>0</v>
      </c>
      <c r="BF241" s="205">
        <f t="shared" si="5"/>
        <v>0</v>
      </c>
      <c r="BG241" s="205">
        <f t="shared" si="6"/>
        <v>0</v>
      </c>
      <c r="BH241" s="205">
        <f t="shared" si="7"/>
        <v>0</v>
      </c>
      <c r="BI241" s="205">
        <f t="shared" si="8"/>
        <v>0</v>
      </c>
      <c r="BJ241" s="16" t="s">
        <v>93</v>
      </c>
      <c r="BK241" s="205">
        <f t="shared" si="9"/>
        <v>0</v>
      </c>
      <c r="BL241" s="16" t="s">
        <v>164</v>
      </c>
      <c r="BM241" s="204" t="s">
        <v>349</v>
      </c>
    </row>
    <row r="242" spans="1:65" s="2" customFormat="1" ht="16.5" customHeight="1" x14ac:dyDescent="0.2">
      <c r="A242" s="34"/>
      <c r="B242" s="35"/>
      <c r="C242" s="235" t="s">
        <v>350</v>
      </c>
      <c r="D242" s="235" t="s">
        <v>253</v>
      </c>
      <c r="E242" s="236" t="s">
        <v>351</v>
      </c>
      <c r="F242" s="237" t="s">
        <v>352</v>
      </c>
      <c r="G242" s="238" t="s">
        <v>287</v>
      </c>
      <c r="H242" s="239">
        <v>6</v>
      </c>
      <c r="I242" s="240"/>
      <c r="J242" s="241">
        <f t="shared" si="0"/>
        <v>0</v>
      </c>
      <c r="K242" s="237" t="s">
        <v>163</v>
      </c>
      <c r="L242" s="242"/>
      <c r="M242" s="243" t="s">
        <v>1</v>
      </c>
      <c r="N242" s="244" t="s">
        <v>51</v>
      </c>
      <c r="O242" s="71"/>
      <c r="P242" s="202">
        <f t="shared" si="1"/>
        <v>0</v>
      </c>
      <c r="Q242" s="202">
        <v>1.4999999999999999E-4</v>
      </c>
      <c r="R242" s="202">
        <f t="shared" si="2"/>
        <v>8.9999999999999998E-4</v>
      </c>
      <c r="S242" s="202">
        <v>0</v>
      </c>
      <c r="T242" s="203">
        <f t="shared" si="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4" t="s">
        <v>218</v>
      </c>
      <c r="AT242" s="204" t="s">
        <v>253</v>
      </c>
      <c r="AU242" s="204" t="s">
        <v>95</v>
      </c>
      <c r="AY242" s="16" t="s">
        <v>157</v>
      </c>
      <c r="BE242" s="205">
        <f t="shared" si="4"/>
        <v>0</v>
      </c>
      <c r="BF242" s="205">
        <f t="shared" si="5"/>
        <v>0</v>
      </c>
      <c r="BG242" s="205">
        <f t="shared" si="6"/>
        <v>0</v>
      </c>
      <c r="BH242" s="205">
        <f t="shared" si="7"/>
        <v>0</v>
      </c>
      <c r="BI242" s="205">
        <f t="shared" si="8"/>
        <v>0</v>
      </c>
      <c r="BJ242" s="16" t="s">
        <v>93</v>
      </c>
      <c r="BK242" s="205">
        <f t="shared" si="9"/>
        <v>0</v>
      </c>
      <c r="BL242" s="16" t="s">
        <v>164</v>
      </c>
      <c r="BM242" s="204" t="s">
        <v>353</v>
      </c>
    </row>
    <row r="243" spans="1:65" s="2" customFormat="1" ht="24.2" customHeight="1" x14ac:dyDescent="0.2">
      <c r="A243" s="34"/>
      <c r="B243" s="35"/>
      <c r="C243" s="193" t="s">
        <v>354</v>
      </c>
      <c r="D243" s="193" t="s">
        <v>159</v>
      </c>
      <c r="E243" s="194" t="s">
        <v>355</v>
      </c>
      <c r="F243" s="195" t="s">
        <v>356</v>
      </c>
      <c r="G243" s="196" t="s">
        <v>162</v>
      </c>
      <c r="H243" s="197">
        <v>16.192</v>
      </c>
      <c r="I243" s="198"/>
      <c r="J243" s="199">
        <f t="shared" si="0"/>
        <v>0</v>
      </c>
      <c r="K243" s="195" t="s">
        <v>1</v>
      </c>
      <c r="L243" s="39"/>
      <c r="M243" s="200" t="s">
        <v>1</v>
      </c>
      <c r="N243" s="201" t="s">
        <v>51</v>
      </c>
      <c r="O243" s="71"/>
      <c r="P243" s="202">
        <f t="shared" si="1"/>
        <v>0</v>
      </c>
      <c r="Q243" s="202">
        <v>0</v>
      </c>
      <c r="R243" s="202">
        <f t="shared" si="2"/>
        <v>0</v>
      </c>
      <c r="S243" s="202">
        <v>0</v>
      </c>
      <c r="T243" s="203">
        <f t="shared" si="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4" t="s">
        <v>164</v>
      </c>
      <c r="AT243" s="204" t="s">
        <v>159</v>
      </c>
      <c r="AU243" s="204" t="s">
        <v>95</v>
      </c>
      <c r="AY243" s="16" t="s">
        <v>157</v>
      </c>
      <c r="BE243" s="205">
        <f t="shared" si="4"/>
        <v>0</v>
      </c>
      <c r="BF243" s="205">
        <f t="shared" si="5"/>
        <v>0</v>
      </c>
      <c r="BG243" s="205">
        <f t="shared" si="6"/>
        <v>0</v>
      </c>
      <c r="BH243" s="205">
        <f t="shared" si="7"/>
        <v>0</v>
      </c>
      <c r="BI243" s="205">
        <f t="shared" si="8"/>
        <v>0</v>
      </c>
      <c r="BJ243" s="16" t="s">
        <v>93</v>
      </c>
      <c r="BK243" s="205">
        <f t="shared" si="9"/>
        <v>0</v>
      </c>
      <c r="BL243" s="16" t="s">
        <v>164</v>
      </c>
      <c r="BM243" s="204" t="s">
        <v>357</v>
      </c>
    </row>
    <row r="244" spans="1:65" s="13" customFormat="1" x14ac:dyDescent="0.2">
      <c r="B244" s="213"/>
      <c r="C244" s="214"/>
      <c r="D244" s="211" t="s">
        <v>170</v>
      </c>
      <c r="E244" s="215" t="s">
        <v>1</v>
      </c>
      <c r="F244" s="216" t="s">
        <v>358</v>
      </c>
      <c r="G244" s="214"/>
      <c r="H244" s="217">
        <v>8.85</v>
      </c>
      <c r="I244" s="218"/>
      <c r="J244" s="214"/>
      <c r="K244" s="214"/>
      <c r="L244" s="219"/>
      <c r="M244" s="220"/>
      <c r="N244" s="221"/>
      <c r="O244" s="221"/>
      <c r="P244" s="221"/>
      <c r="Q244" s="221"/>
      <c r="R244" s="221"/>
      <c r="S244" s="221"/>
      <c r="T244" s="222"/>
      <c r="AT244" s="223" t="s">
        <v>170</v>
      </c>
      <c r="AU244" s="223" t="s">
        <v>95</v>
      </c>
      <c r="AV244" s="13" t="s">
        <v>95</v>
      </c>
      <c r="AW244" s="13" t="s">
        <v>42</v>
      </c>
      <c r="AX244" s="13" t="s">
        <v>86</v>
      </c>
      <c r="AY244" s="223" t="s">
        <v>157</v>
      </c>
    </row>
    <row r="245" spans="1:65" s="13" customFormat="1" x14ac:dyDescent="0.2">
      <c r="B245" s="213"/>
      <c r="C245" s="214"/>
      <c r="D245" s="211" t="s">
        <v>170</v>
      </c>
      <c r="E245" s="215" t="s">
        <v>1</v>
      </c>
      <c r="F245" s="216" t="s">
        <v>359</v>
      </c>
      <c r="G245" s="214"/>
      <c r="H245" s="217">
        <v>7.3419999999999996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170</v>
      </c>
      <c r="AU245" s="223" t="s">
        <v>95</v>
      </c>
      <c r="AV245" s="13" t="s">
        <v>95</v>
      </c>
      <c r="AW245" s="13" t="s">
        <v>42</v>
      </c>
      <c r="AX245" s="13" t="s">
        <v>86</v>
      </c>
      <c r="AY245" s="223" t="s">
        <v>157</v>
      </c>
    </row>
    <row r="246" spans="1:65" s="14" customFormat="1" x14ac:dyDescent="0.2">
      <c r="B246" s="224"/>
      <c r="C246" s="225"/>
      <c r="D246" s="211" t="s">
        <v>170</v>
      </c>
      <c r="E246" s="226" t="s">
        <v>1</v>
      </c>
      <c r="F246" s="227" t="s">
        <v>194</v>
      </c>
      <c r="G246" s="225"/>
      <c r="H246" s="228">
        <v>16.192</v>
      </c>
      <c r="I246" s="229"/>
      <c r="J246" s="225"/>
      <c r="K246" s="225"/>
      <c r="L246" s="230"/>
      <c r="M246" s="231"/>
      <c r="N246" s="232"/>
      <c r="O246" s="232"/>
      <c r="P246" s="232"/>
      <c r="Q246" s="232"/>
      <c r="R246" s="232"/>
      <c r="S246" s="232"/>
      <c r="T246" s="233"/>
      <c r="AT246" s="234" t="s">
        <v>170</v>
      </c>
      <c r="AU246" s="234" t="s">
        <v>95</v>
      </c>
      <c r="AV246" s="14" t="s">
        <v>164</v>
      </c>
      <c r="AW246" s="14" t="s">
        <v>42</v>
      </c>
      <c r="AX246" s="14" t="s">
        <v>93</v>
      </c>
      <c r="AY246" s="234" t="s">
        <v>157</v>
      </c>
    </row>
    <row r="247" spans="1:65" s="2" customFormat="1" ht="33" customHeight="1" x14ac:dyDescent="0.2">
      <c r="A247" s="34"/>
      <c r="B247" s="35"/>
      <c r="C247" s="193" t="s">
        <v>360</v>
      </c>
      <c r="D247" s="193" t="s">
        <v>159</v>
      </c>
      <c r="E247" s="194" t="s">
        <v>361</v>
      </c>
      <c r="F247" s="195" t="s">
        <v>362</v>
      </c>
      <c r="G247" s="196" t="s">
        <v>162</v>
      </c>
      <c r="H247" s="197">
        <v>182.93</v>
      </c>
      <c r="I247" s="198"/>
      <c r="J247" s="199">
        <f>ROUND(I247*H247,2)</f>
        <v>0</v>
      </c>
      <c r="K247" s="195" t="s">
        <v>163</v>
      </c>
      <c r="L247" s="39"/>
      <c r="M247" s="200" t="s">
        <v>1</v>
      </c>
      <c r="N247" s="201" t="s">
        <v>51</v>
      </c>
      <c r="O247" s="71"/>
      <c r="P247" s="202">
        <f>O247*H247</f>
        <v>0</v>
      </c>
      <c r="Q247" s="202">
        <v>0</v>
      </c>
      <c r="R247" s="202">
        <f>Q247*H247</f>
        <v>0</v>
      </c>
      <c r="S247" s="202">
        <v>6.4000000000000001E-2</v>
      </c>
      <c r="T247" s="203">
        <f>S247*H247</f>
        <v>11.707520000000001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04" t="s">
        <v>164</v>
      </c>
      <c r="AT247" s="204" t="s">
        <v>159</v>
      </c>
      <c r="AU247" s="204" t="s">
        <v>95</v>
      </c>
      <c r="AY247" s="16" t="s">
        <v>157</v>
      </c>
      <c r="BE247" s="205">
        <f>IF(N247="základní",J247,0)</f>
        <v>0</v>
      </c>
      <c r="BF247" s="205">
        <f>IF(N247="snížená",J247,0)</f>
        <v>0</v>
      </c>
      <c r="BG247" s="205">
        <f>IF(N247="zákl. přenesená",J247,0)</f>
        <v>0</v>
      </c>
      <c r="BH247" s="205">
        <f>IF(N247="sníž. přenesená",J247,0)</f>
        <v>0</v>
      </c>
      <c r="BI247" s="205">
        <f>IF(N247="nulová",J247,0)</f>
        <v>0</v>
      </c>
      <c r="BJ247" s="16" t="s">
        <v>93</v>
      </c>
      <c r="BK247" s="205">
        <f>ROUND(I247*H247,2)</f>
        <v>0</v>
      </c>
      <c r="BL247" s="16" t="s">
        <v>164</v>
      </c>
      <c r="BM247" s="204" t="s">
        <v>363</v>
      </c>
    </row>
    <row r="248" spans="1:65" s="2" customFormat="1" x14ac:dyDescent="0.2">
      <c r="A248" s="34"/>
      <c r="B248" s="35"/>
      <c r="C248" s="36"/>
      <c r="D248" s="206" t="s">
        <v>166</v>
      </c>
      <c r="E248" s="36"/>
      <c r="F248" s="207" t="s">
        <v>364</v>
      </c>
      <c r="G248" s="36"/>
      <c r="H248" s="36"/>
      <c r="I248" s="208"/>
      <c r="J248" s="36"/>
      <c r="K248" s="36"/>
      <c r="L248" s="39"/>
      <c r="M248" s="209"/>
      <c r="N248" s="210"/>
      <c r="O248" s="71"/>
      <c r="P248" s="71"/>
      <c r="Q248" s="71"/>
      <c r="R248" s="71"/>
      <c r="S248" s="71"/>
      <c r="T248" s="72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166</v>
      </c>
      <c r="AU248" s="16" t="s">
        <v>95</v>
      </c>
    </row>
    <row r="249" spans="1:65" s="13" customFormat="1" ht="22.5" x14ac:dyDescent="0.2">
      <c r="B249" s="213"/>
      <c r="C249" s="214"/>
      <c r="D249" s="211" t="s">
        <v>170</v>
      </c>
      <c r="E249" s="215" t="s">
        <v>1</v>
      </c>
      <c r="F249" s="216" t="s">
        <v>365</v>
      </c>
      <c r="G249" s="214"/>
      <c r="H249" s="217">
        <v>182.93</v>
      </c>
      <c r="I249" s="218"/>
      <c r="J249" s="214"/>
      <c r="K249" s="214"/>
      <c r="L249" s="219"/>
      <c r="M249" s="220"/>
      <c r="N249" s="221"/>
      <c r="O249" s="221"/>
      <c r="P249" s="221"/>
      <c r="Q249" s="221"/>
      <c r="R249" s="221"/>
      <c r="S249" s="221"/>
      <c r="T249" s="222"/>
      <c r="AT249" s="223" t="s">
        <v>170</v>
      </c>
      <c r="AU249" s="223" t="s">
        <v>95</v>
      </c>
      <c r="AV249" s="13" t="s">
        <v>95</v>
      </c>
      <c r="AW249" s="13" t="s">
        <v>42</v>
      </c>
      <c r="AX249" s="13" t="s">
        <v>93</v>
      </c>
      <c r="AY249" s="223" t="s">
        <v>157</v>
      </c>
    </row>
    <row r="250" spans="1:65" s="2" customFormat="1" ht="24.2" customHeight="1" x14ac:dyDescent="0.2">
      <c r="A250" s="34"/>
      <c r="B250" s="35"/>
      <c r="C250" s="193" t="s">
        <v>366</v>
      </c>
      <c r="D250" s="193" t="s">
        <v>159</v>
      </c>
      <c r="E250" s="194" t="s">
        <v>367</v>
      </c>
      <c r="F250" s="195" t="s">
        <v>368</v>
      </c>
      <c r="G250" s="196" t="s">
        <v>162</v>
      </c>
      <c r="H250" s="197">
        <v>182.93</v>
      </c>
      <c r="I250" s="198"/>
      <c r="J250" s="199">
        <f>ROUND(I250*H250,2)</f>
        <v>0</v>
      </c>
      <c r="K250" s="195" t="s">
        <v>163</v>
      </c>
      <c r="L250" s="39"/>
      <c r="M250" s="200" t="s">
        <v>1</v>
      </c>
      <c r="N250" s="201" t="s">
        <v>51</v>
      </c>
      <c r="O250" s="71"/>
      <c r="P250" s="202">
        <f>O250*H250</f>
        <v>0</v>
      </c>
      <c r="Q250" s="202">
        <v>2.2499999999999998E-3</v>
      </c>
      <c r="R250" s="202">
        <f>Q250*H250</f>
        <v>0.41159249999999997</v>
      </c>
      <c r="S250" s="202">
        <v>0</v>
      </c>
      <c r="T250" s="203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4" t="s">
        <v>164</v>
      </c>
      <c r="AT250" s="204" t="s">
        <v>159</v>
      </c>
      <c r="AU250" s="204" t="s">
        <v>95</v>
      </c>
      <c r="AY250" s="16" t="s">
        <v>157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6" t="s">
        <v>93</v>
      </c>
      <c r="BK250" s="205">
        <f>ROUND(I250*H250,2)</f>
        <v>0</v>
      </c>
      <c r="BL250" s="16" t="s">
        <v>164</v>
      </c>
      <c r="BM250" s="204" t="s">
        <v>369</v>
      </c>
    </row>
    <row r="251" spans="1:65" s="2" customFormat="1" x14ac:dyDescent="0.2">
      <c r="A251" s="34"/>
      <c r="B251" s="35"/>
      <c r="C251" s="36"/>
      <c r="D251" s="206" t="s">
        <v>166</v>
      </c>
      <c r="E251" s="36"/>
      <c r="F251" s="207" t="s">
        <v>370</v>
      </c>
      <c r="G251" s="36"/>
      <c r="H251" s="36"/>
      <c r="I251" s="208"/>
      <c r="J251" s="36"/>
      <c r="K251" s="36"/>
      <c r="L251" s="39"/>
      <c r="M251" s="209"/>
      <c r="N251" s="210"/>
      <c r="O251" s="71"/>
      <c r="P251" s="71"/>
      <c r="Q251" s="71"/>
      <c r="R251" s="71"/>
      <c r="S251" s="71"/>
      <c r="T251" s="72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6" t="s">
        <v>166</v>
      </c>
      <c r="AU251" s="16" t="s">
        <v>95</v>
      </c>
    </row>
    <row r="252" spans="1:65" s="2" customFormat="1" ht="19.5" x14ac:dyDescent="0.2">
      <c r="A252" s="34"/>
      <c r="B252" s="35"/>
      <c r="C252" s="36"/>
      <c r="D252" s="211" t="s">
        <v>168</v>
      </c>
      <c r="E252" s="36"/>
      <c r="F252" s="212" t="s">
        <v>371</v>
      </c>
      <c r="G252" s="36"/>
      <c r="H252" s="36"/>
      <c r="I252" s="208"/>
      <c r="J252" s="36"/>
      <c r="K252" s="36"/>
      <c r="L252" s="39"/>
      <c r="M252" s="209"/>
      <c r="N252" s="210"/>
      <c r="O252" s="71"/>
      <c r="P252" s="71"/>
      <c r="Q252" s="71"/>
      <c r="R252" s="71"/>
      <c r="S252" s="71"/>
      <c r="T252" s="72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168</v>
      </c>
      <c r="AU252" s="16" t="s">
        <v>95</v>
      </c>
    </row>
    <row r="253" spans="1:65" s="13" customFormat="1" ht="22.5" x14ac:dyDescent="0.2">
      <c r="B253" s="213"/>
      <c r="C253" s="214"/>
      <c r="D253" s="211" t="s">
        <v>170</v>
      </c>
      <c r="E253" s="215" t="s">
        <v>1</v>
      </c>
      <c r="F253" s="216" t="s">
        <v>372</v>
      </c>
      <c r="G253" s="214"/>
      <c r="H253" s="217">
        <v>182.93</v>
      </c>
      <c r="I253" s="218"/>
      <c r="J253" s="214"/>
      <c r="K253" s="214"/>
      <c r="L253" s="219"/>
      <c r="M253" s="220"/>
      <c r="N253" s="221"/>
      <c r="O253" s="221"/>
      <c r="P253" s="221"/>
      <c r="Q253" s="221"/>
      <c r="R253" s="221"/>
      <c r="S253" s="221"/>
      <c r="T253" s="222"/>
      <c r="AT253" s="223" t="s">
        <v>170</v>
      </c>
      <c r="AU253" s="223" t="s">
        <v>95</v>
      </c>
      <c r="AV253" s="13" t="s">
        <v>95</v>
      </c>
      <c r="AW253" s="13" t="s">
        <v>42</v>
      </c>
      <c r="AX253" s="13" t="s">
        <v>93</v>
      </c>
      <c r="AY253" s="223" t="s">
        <v>157</v>
      </c>
    </row>
    <row r="254" spans="1:65" s="2" customFormat="1" ht="16.5" customHeight="1" x14ac:dyDescent="0.2">
      <c r="A254" s="34"/>
      <c r="B254" s="35"/>
      <c r="C254" s="193" t="s">
        <v>373</v>
      </c>
      <c r="D254" s="193" t="s">
        <v>159</v>
      </c>
      <c r="E254" s="194" t="s">
        <v>374</v>
      </c>
      <c r="F254" s="195" t="s">
        <v>375</v>
      </c>
      <c r="G254" s="196" t="s">
        <v>162</v>
      </c>
      <c r="H254" s="197">
        <v>317.95999999999998</v>
      </c>
      <c r="I254" s="198"/>
      <c r="J254" s="199">
        <f>ROUND(I254*H254,2)</f>
        <v>0</v>
      </c>
      <c r="K254" s="195" t="s">
        <v>1</v>
      </c>
      <c r="L254" s="39"/>
      <c r="M254" s="200" t="s">
        <v>1</v>
      </c>
      <c r="N254" s="201" t="s">
        <v>51</v>
      </c>
      <c r="O254" s="71"/>
      <c r="P254" s="202">
        <f>O254*H254</f>
        <v>0</v>
      </c>
      <c r="Q254" s="202">
        <v>0</v>
      </c>
      <c r="R254" s="202">
        <f>Q254*H254</f>
        <v>0</v>
      </c>
      <c r="S254" s="202">
        <v>0</v>
      </c>
      <c r="T254" s="20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4" t="s">
        <v>164</v>
      </c>
      <c r="AT254" s="204" t="s">
        <v>159</v>
      </c>
      <c r="AU254" s="204" t="s">
        <v>95</v>
      </c>
      <c r="AY254" s="16" t="s">
        <v>157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6" t="s">
        <v>93</v>
      </c>
      <c r="BK254" s="205">
        <f>ROUND(I254*H254,2)</f>
        <v>0</v>
      </c>
      <c r="BL254" s="16" t="s">
        <v>164</v>
      </c>
      <c r="BM254" s="204" t="s">
        <v>376</v>
      </c>
    </row>
    <row r="255" spans="1:65" s="13" customFormat="1" x14ac:dyDescent="0.2">
      <c r="B255" s="213"/>
      <c r="C255" s="214"/>
      <c r="D255" s="211" t="s">
        <v>170</v>
      </c>
      <c r="E255" s="215" t="s">
        <v>1</v>
      </c>
      <c r="F255" s="216" t="s">
        <v>377</v>
      </c>
      <c r="G255" s="214"/>
      <c r="H255" s="217">
        <v>317.95999999999998</v>
      </c>
      <c r="I255" s="218"/>
      <c r="J255" s="214"/>
      <c r="K255" s="214"/>
      <c r="L255" s="219"/>
      <c r="M255" s="220"/>
      <c r="N255" s="221"/>
      <c r="O255" s="221"/>
      <c r="P255" s="221"/>
      <c r="Q255" s="221"/>
      <c r="R255" s="221"/>
      <c r="S255" s="221"/>
      <c r="T255" s="222"/>
      <c r="AT255" s="223" t="s">
        <v>170</v>
      </c>
      <c r="AU255" s="223" t="s">
        <v>95</v>
      </c>
      <c r="AV255" s="13" t="s">
        <v>95</v>
      </c>
      <c r="AW255" s="13" t="s">
        <v>42</v>
      </c>
      <c r="AX255" s="13" t="s">
        <v>93</v>
      </c>
      <c r="AY255" s="223" t="s">
        <v>157</v>
      </c>
    </row>
    <row r="256" spans="1:65" s="2" customFormat="1" ht="21.75" customHeight="1" x14ac:dyDescent="0.2">
      <c r="A256" s="34"/>
      <c r="B256" s="35"/>
      <c r="C256" s="193" t="s">
        <v>378</v>
      </c>
      <c r="D256" s="193" t="s">
        <v>159</v>
      </c>
      <c r="E256" s="194" t="s">
        <v>379</v>
      </c>
      <c r="F256" s="195" t="s">
        <v>380</v>
      </c>
      <c r="G256" s="196" t="s">
        <v>162</v>
      </c>
      <c r="H256" s="197">
        <v>0.84</v>
      </c>
      <c r="I256" s="198"/>
      <c r="J256" s="199">
        <f>ROUND(I256*H256,2)</f>
        <v>0</v>
      </c>
      <c r="K256" s="195" t="s">
        <v>163</v>
      </c>
      <c r="L256" s="39"/>
      <c r="M256" s="200" t="s">
        <v>1</v>
      </c>
      <c r="N256" s="201" t="s">
        <v>51</v>
      </c>
      <c r="O256" s="71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4" t="s">
        <v>164</v>
      </c>
      <c r="AT256" s="204" t="s">
        <v>159</v>
      </c>
      <c r="AU256" s="204" t="s">
        <v>95</v>
      </c>
      <c r="AY256" s="16" t="s">
        <v>157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6" t="s">
        <v>93</v>
      </c>
      <c r="BK256" s="205">
        <f>ROUND(I256*H256,2)</f>
        <v>0</v>
      </c>
      <c r="BL256" s="16" t="s">
        <v>164</v>
      </c>
      <c r="BM256" s="204" t="s">
        <v>381</v>
      </c>
    </row>
    <row r="257" spans="1:65" s="2" customFormat="1" x14ac:dyDescent="0.2">
      <c r="A257" s="34"/>
      <c r="B257" s="35"/>
      <c r="C257" s="36"/>
      <c r="D257" s="206" t="s">
        <v>166</v>
      </c>
      <c r="E257" s="36"/>
      <c r="F257" s="207" t="s">
        <v>382</v>
      </c>
      <c r="G257" s="36"/>
      <c r="H257" s="36"/>
      <c r="I257" s="208"/>
      <c r="J257" s="36"/>
      <c r="K257" s="36"/>
      <c r="L257" s="39"/>
      <c r="M257" s="209"/>
      <c r="N257" s="210"/>
      <c r="O257" s="71"/>
      <c r="P257" s="71"/>
      <c r="Q257" s="71"/>
      <c r="R257" s="71"/>
      <c r="S257" s="71"/>
      <c r="T257" s="72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6" t="s">
        <v>166</v>
      </c>
      <c r="AU257" s="16" t="s">
        <v>95</v>
      </c>
    </row>
    <row r="258" spans="1:65" s="2" customFormat="1" ht="19.5" x14ac:dyDescent="0.2">
      <c r="A258" s="34"/>
      <c r="B258" s="35"/>
      <c r="C258" s="36"/>
      <c r="D258" s="211" t="s">
        <v>168</v>
      </c>
      <c r="E258" s="36"/>
      <c r="F258" s="212" t="s">
        <v>383</v>
      </c>
      <c r="G258" s="36"/>
      <c r="H258" s="36"/>
      <c r="I258" s="208"/>
      <c r="J258" s="36"/>
      <c r="K258" s="36"/>
      <c r="L258" s="39"/>
      <c r="M258" s="209"/>
      <c r="N258" s="210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168</v>
      </c>
      <c r="AU258" s="16" t="s">
        <v>95</v>
      </c>
    </row>
    <row r="259" spans="1:65" s="13" customFormat="1" x14ac:dyDescent="0.2">
      <c r="B259" s="213"/>
      <c r="C259" s="214"/>
      <c r="D259" s="211" t="s">
        <v>170</v>
      </c>
      <c r="E259" s="215" t="s">
        <v>1</v>
      </c>
      <c r="F259" s="216" t="s">
        <v>384</v>
      </c>
      <c r="G259" s="214"/>
      <c r="H259" s="217">
        <v>0.84</v>
      </c>
      <c r="I259" s="218"/>
      <c r="J259" s="214"/>
      <c r="K259" s="214"/>
      <c r="L259" s="219"/>
      <c r="M259" s="220"/>
      <c r="N259" s="221"/>
      <c r="O259" s="221"/>
      <c r="P259" s="221"/>
      <c r="Q259" s="221"/>
      <c r="R259" s="221"/>
      <c r="S259" s="221"/>
      <c r="T259" s="222"/>
      <c r="AT259" s="223" t="s">
        <v>170</v>
      </c>
      <c r="AU259" s="223" t="s">
        <v>95</v>
      </c>
      <c r="AV259" s="13" t="s">
        <v>95</v>
      </c>
      <c r="AW259" s="13" t="s">
        <v>42</v>
      </c>
      <c r="AX259" s="13" t="s">
        <v>93</v>
      </c>
      <c r="AY259" s="223" t="s">
        <v>157</v>
      </c>
    </row>
    <row r="260" spans="1:65" s="2" customFormat="1" ht="16.5" customHeight="1" x14ac:dyDescent="0.2">
      <c r="A260" s="34"/>
      <c r="B260" s="35"/>
      <c r="C260" s="235" t="s">
        <v>385</v>
      </c>
      <c r="D260" s="235" t="s">
        <v>253</v>
      </c>
      <c r="E260" s="236" t="s">
        <v>386</v>
      </c>
      <c r="F260" s="237" t="s">
        <v>387</v>
      </c>
      <c r="G260" s="238" t="s">
        <v>162</v>
      </c>
      <c r="H260" s="239">
        <v>0.88200000000000001</v>
      </c>
      <c r="I260" s="240"/>
      <c r="J260" s="241">
        <f>ROUND(I260*H260,2)</f>
        <v>0</v>
      </c>
      <c r="K260" s="237" t="s">
        <v>1</v>
      </c>
      <c r="L260" s="242"/>
      <c r="M260" s="243" t="s">
        <v>1</v>
      </c>
      <c r="N260" s="244" t="s">
        <v>51</v>
      </c>
      <c r="O260" s="71"/>
      <c r="P260" s="202">
        <f>O260*H260</f>
        <v>0</v>
      </c>
      <c r="Q260" s="202">
        <v>0</v>
      </c>
      <c r="R260" s="202">
        <f>Q260*H260</f>
        <v>0</v>
      </c>
      <c r="S260" s="202">
        <v>0</v>
      </c>
      <c r="T260" s="203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4" t="s">
        <v>218</v>
      </c>
      <c r="AT260" s="204" t="s">
        <v>253</v>
      </c>
      <c r="AU260" s="204" t="s">
        <v>95</v>
      </c>
      <c r="AY260" s="16" t="s">
        <v>157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6" t="s">
        <v>93</v>
      </c>
      <c r="BK260" s="205">
        <f>ROUND(I260*H260,2)</f>
        <v>0</v>
      </c>
      <c r="BL260" s="16" t="s">
        <v>164</v>
      </c>
      <c r="BM260" s="204" t="s">
        <v>388</v>
      </c>
    </row>
    <row r="261" spans="1:65" s="2" customFormat="1" ht="19.5" x14ac:dyDescent="0.2">
      <c r="A261" s="34"/>
      <c r="B261" s="35"/>
      <c r="C261" s="36"/>
      <c r="D261" s="211" t="s">
        <v>168</v>
      </c>
      <c r="E261" s="36"/>
      <c r="F261" s="212" t="s">
        <v>389</v>
      </c>
      <c r="G261" s="36"/>
      <c r="H261" s="36"/>
      <c r="I261" s="208"/>
      <c r="J261" s="36"/>
      <c r="K261" s="36"/>
      <c r="L261" s="39"/>
      <c r="M261" s="209"/>
      <c r="N261" s="210"/>
      <c r="O261" s="71"/>
      <c r="P261" s="71"/>
      <c r="Q261" s="71"/>
      <c r="R261" s="71"/>
      <c r="S261" s="71"/>
      <c r="T261" s="72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168</v>
      </c>
      <c r="AU261" s="16" t="s">
        <v>95</v>
      </c>
    </row>
    <row r="262" spans="1:65" s="13" customFormat="1" x14ac:dyDescent="0.2">
      <c r="B262" s="213"/>
      <c r="C262" s="214"/>
      <c r="D262" s="211" t="s">
        <v>170</v>
      </c>
      <c r="E262" s="215" t="s">
        <v>1</v>
      </c>
      <c r="F262" s="216" t="s">
        <v>390</v>
      </c>
      <c r="G262" s="214"/>
      <c r="H262" s="217">
        <v>0.88200000000000001</v>
      </c>
      <c r="I262" s="218"/>
      <c r="J262" s="214"/>
      <c r="K262" s="214"/>
      <c r="L262" s="219"/>
      <c r="M262" s="220"/>
      <c r="N262" s="221"/>
      <c r="O262" s="221"/>
      <c r="P262" s="221"/>
      <c r="Q262" s="221"/>
      <c r="R262" s="221"/>
      <c r="S262" s="221"/>
      <c r="T262" s="222"/>
      <c r="AT262" s="223" t="s">
        <v>170</v>
      </c>
      <c r="AU262" s="223" t="s">
        <v>95</v>
      </c>
      <c r="AV262" s="13" t="s">
        <v>95</v>
      </c>
      <c r="AW262" s="13" t="s">
        <v>42</v>
      </c>
      <c r="AX262" s="13" t="s">
        <v>93</v>
      </c>
      <c r="AY262" s="223" t="s">
        <v>157</v>
      </c>
    </row>
    <row r="263" spans="1:65" s="2" customFormat="1" ht="16.5" customHeight="1" x14ac:dyDescent="0.2">
      <c r="A263" s="34"/>
      <c r="B263" s="35"/>
      <c r="C263" s="235" t="s">
        <v>391</v>
      </c>
      <c r="D263" s="235" t="s">
        <v>253</v>
      </c>
      <c r="E263" s="236" t="s">
        <v>392</v>
      </c>
      <c r="F263" s="237" t="s">
        <v>393</v>
      </c>
      <c r="G263" s="238" t="s">
        <v>233</v>
      </c>
      <c r="H263" s="239">
        <v>16.148</v>
      </c>
      <c r="I263" s="240"/>
      <c r="J263" s="241">
        <f>ROUND(I263*H263,2)</f>
        <v>0</v>
      </c>
      <c r="K263" s="237" t="s">
        <v>1</v>
      </c>
      <c r="L263" s="242"/>
      <c r="M263" s="243" t="s">
        <v>1</v>
      </c>
      <c r="N263" s="244" t="s">
        <v>51</v>
      </c>
      <c r="O263" s="71"/>
      <c r="P263" s="202">
        <f>O263*H263</f>
        <v>0</v>
      </c>
      <c r="Q263" s="202">
        <v>1</v>
      </c>
      <c r="R263" s="202">
        <f>Q263*H263</f>
        <v>16.148</v>
      </c>
      <c r="S263" s="202">
        <v>0</v>
      </c>
      <c r="T263" s="203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4" t="s">
        <v>218</v>
      </c>
      <c r="AT263" s="204" t="s">
        <v>253</v>
      </c>
      <c r="AU263" s="204" t="s">
        <v>95</v>
      </c>
      <c r="AY263" s="16" t="s">
        <v>157</v>
      </c>
      <c r="BE263" s="205">
        <f>IF(N263="základní",J263,0)</f>
        <v>0</v>
      </c>
      <c r="BF263" s="205">
        <f>IF(N263="snížená",J263,0)</f>
        <v>0</v>
      </c>
      <c r="BG263" s="205">
        <f>IF(N263="zákl. přenesená",J263,0)</f>
        <v>0</v>
      </c>
      <c r="BH263" s="205">
        <f>IF(N263="sníž. přenesená",J263,0)</f>
        <v>0</v>
      </c>
      <c r="BI263" s="205">
        <f>IF(N263="nulová",J263,0)</f>
        <v>0</v>
      </c>
      <c r="BJ263" s="16" t="s">
        <v>93</v>
      </c>
      <c r="BK263" s="205">
        <f>ROUND(I263*H263,2)</f>
        <v>0</v>
      </c>
      <c r="BL263" s="16" t="s">
        <v>164</v>
      </c>
      <c r="BM263" s="204" t="s">
        <v>394</v>
      </c>
    </row>
    <row r="264" spans="1:65" s="13" customFormat="1" ht="22.5" x14ac:dyDescent="0.2">
      <c r="B264" s="213"/>
      <c r="C264" s="214"/>
      <c r="D264" s="211" t="s">
        <v>170</v>
      </c>
      <c r="E264" s="215" t="s">
        <v>1</v>
      </c>
      <c r="F264" s="216" t="s">
        <v>395</v>
      </c>
      <c r="G264" s="214"/>
      <c r="H264" s="217">
        <v>16.148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170</v>
      </c>
      <c r="AU264" s="223" t="s">
        <v>95</v>
      </c>
      <c r="AV264" s="13" t="s">
        <v>95</v>
      </c>
      <c r="AW264" s="13" t="s">
        <v>42</v>
      </c>
      <c r="AX264" s="13" t="s">
        <v>93</v>
      </c>
      <c r="AY264" s="223" t="s">
        <v>157</v>
      </c>
    </row>
    <row r="265" spans="1:65" s="2" customFormat="1" ht="24.2" customHeight="1" x14ac:dyDescent="0.2">
      <c r="A265" s="34"/>
      <c r="B265" s="35"/>
      <c r="C265" s="193" t="s">
        <v>396</v>
      </c>
      <c r="D265" s="193" t="s">
        <v>159</v>
      </c>
      <c r="E265" s="194" t="s">
        <v>397</v>
      </c>
      <c r="F265" s="195" t="s">
        <v>398</v>
      </c>
      <c r="G265" s="196" t="s">
        <v>287</v>
      </c>
      <c r="H265" s="197">
        <v>2</v>
      </c>
      <c r="I265" s="198"/>
      <c r="J265" s="199">
        <f>ROUND(I265*H265,2)</f>
        <v>0</v>
      </c>
      <c r="K265" s="195" t="s">
        <v>163</v>
      </c>
      <c r="L265" s="39"/>
      <c r="M265" s="200" t="s">
        <v>1</v>
      </c>
      <c r="N265" s="201" t="s">
        <v>51</v>
      </c>
      <c r="O265" s="71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4" t="s">
        <v>164</v>
      </c>
      <c r="AT265" s="204" t="s">
        <v>159</v>
      </c>
      <c r="AU265" s="204" t="s">
        <v>95</v>
      </c>
      <c r="AY265" s="16" t="s">
        <v>157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6" t="s">
        <v>93</v>
      </c>
      <c r="BK265" s="205">
        <f>ROUND(I265*H265,2)</f>
        <v>0</v>
      </c>
      <c r="BL265" s="16" t="s">
        <v>164</v>
      </c>
      <c r="BM265" s="204" t="s">
        <v>399</v>
      </c>
    </row>
    <row r="266" spans="1:65" s="2" customFormat="1" x14ac:dyDescent="0.2">
      <c r="A266" s="34"/>
      <c r="B266" s="35"/>
      <c r="C266" s="36"/>
      <c r="D266" s="206" t="s">
        <v>166</v>
      </c>
      <c r="E266" s="36"/>
      <c r="F266" s="207" t="s">
        <v>400</v>
      </c>
      <c r="G266" s="36"/>
      <c r="H266" s="36"/>
      <c r="I266" s="208"/>
      <c r="J266" s="36"/>
      <c r="K266" s="36"/>
      <c r="L266" s="39"/>
      <c r="M266" s="209"/>
      <c r="N266" s="210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6" t="s">
        <v>166</v>
      </c>
      <c r="AU266" s="16" t="s">
        <v>95</v>
      </c>
    </row>
    <row r="267" spans="1:65" s="2" customFormat="1" ht="16.5" customHeight="1" x14ac:dyDescent="0.2">
      <c r="A267" s="34"/>
      <c r="B267" s="35"/>
      <c r="C267" s="193" t="s">
        <v>401</v>
      </c>
      <c r="D267" s="193" t="s">
        <v>159</v>
      </c>
      <c r="E267" s="194" t="s">
        <v>402</v>
      </c>
      <c r="F267" s="195" t="s">
        <v>403</v>
      </c>
      <c r="G267" s="196" t="s">
        <v>174</v>
      </c>
      <c r="H267" s="197">
        <v>59.542999999999999</v>
      </c>
      <c r="I267" s="198"/>
      <c r="J267" s="199">
        <f>ROUND(I267*H267,2)</f>
        <v>0</v>
      </c>
      <c r="K267" s="195" t="s">
        <v>163</v>
      </c>
      <c r="L267" s="39"/>
      <c r="M267" s="200" t="s">
        <v>1</v>
      </c>
      <c r="N267" s="201" t="s">
        <v>51</v>
      </c>
      <c r="O267" s="71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4" t="s">
        <v>164</v>
      </c>
      <c r="AT267" s="204" t="s">
        <v>159</v>
      </c>
      <c r="AU267" s="204" t="s">
        <v>95</v>
      </c>
      <c r="AY267" s="16" t="s">
        <v>157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6" t="s">
        <v>93</v>
      </c>
      <c r="BK267" s="205">
        <f>ROUND(I267*H267,2)</f>
        <v>0</v>
      </c>
      <c r="BL267" s="16" t="s">
        <v>164</v>
      </c>
      <c r="BM267" s="204" t="s">
        <v>404</v>
      </c>
    </row>
    <row r="268" spans="1:65" s="2" customFormat="1" x14ac:dyDescent="0.2">
      <c r="A268" s="34"/>
      <c r="B268" s="35"/>
      <c r="C268" s="36"/>
      <c r="D268" s="206" t="s">
        <v>166</v>
      </c>
      <c r="E268" s="36"/>
      <c r="F268" s="207" t="s">
        <v>405</v>
      </c>
      <c r="G268" s="36"/>
      <c r="H268" s="36"/>
      <c r="I268" s="208"/>
      <c r="J268" s="36"/>
      <c r="K268" s="36"/>
      <c r="L268" s="39"/>
      <c r="M268" s="209"/>
      <c r="N268" s="210"/>
      <c r="O268" s="71"/>
      <c r="P268" s="71"/>
      <c r="Q268" s="71"/>
      <c r="R268" s="71"/>
      <c r="S268" s="71"/>
      <c r="T268" s="72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6" t="s">
        <v>166</v>
      </c>
      <c r="AU268" s="16" t="s">
        <v>95</v>
      </c>
    </row>
    <row r="269" spans="1:65" s="13" customFormat="1" x14ac:dyDescent="0.2">
      <c r="B269" s="213"/>
      <c r="C269" s="214"/>
      <c r="D269" s="211" t="s">
        <v>170</v>
      </c>
      <c r="E269" s="215" t="s">
        <v>1</v>
      </c>
      <c r="F269" s="216" t="s">
        <v>406</v>
      </c>
      <c r="G269" s="214"/>
      <c r="H269" s="217">
        <v>59.542999999999999</v>
      </c>
      <c r="I269" s="218"/>
      <c r="J269" s="214"/>
      <c r="K269" s="214"/>
      <c r="L269" s="219"/>
      <c r="M269" s="220"/>
      <c r="N269" s="221"/>
      <c r="O269" s="221"/>
      <c r="P269" s="221"/>
      <c r="Q269" s="221"/>
      <c r="R269" s="221"/>
      <c r="S269" s="221"/>
      <c r="T269" s="222"/>
      <c r="AT269" s="223" t="s">
        <v>170</v>
      </c>
      <c r="AU269" s="223" t="s">
        <v>95</v>
      </c>
      <c r="AV269" s="13" t="s">
        <v>95</v>
      </c>
      <c r="AW269" s="13" t="s">
        <v>42</v>
      </c>
      <c r="AX269" s="13" t="s">
        <v>93</v>
      </c>
      <c r="AY269" s="223" t="s">
        <v>157</v>
      </c>
    </row>
    <row r="270" spans="1:65" s="2" customFormat="1" ht="21.75" customHeight="1" x14ac:dyDescent="0.2">
      <c r="A270" s="34"/>
      <c r="B270" s="35"/>
      <c r="C270" s="193" t="s">
        <v>407</v>
      </c>
      <c r="D270" s="193" t="s">
        <v>159</v>
      </c>
      <c r="E270" s="194" t="s">
        <v>408</v>
      </c>
      <c r="F270" s="195" t="s">
        <v>409</v>
      </c>
      <c r="G270" s="196" t="s">
        <v>174</v>
      </c>
      <c r="H270" s="197">
        <v>59.542999999999999</v>
      </c>
      <c r="I270" s="198"/>
      <c r="J270" s="199">
        <f>ROUND(I270*H270,2)</f>
        <v>0</v>
      </c>
      <c r="K270" s="195" t="s">
        <v>163</v>
      </c>
      <c r="L270" s="39"/>
      <c r="M270" s="200" t="s">
        <v>1</v>
      </c>
      <c r="N270" s="201" t="s">
        <v>51</v>
      </c>
      <c r="O270" s="71"/>
      <c r="P270" s="202">
        <f>O270*H270</f>
        <v>0</v>
      </c>
      <c r="Q270" s="202">
        <v>0</v>
      </c>
      <c r="R270" s="202">
        <f>Q270*H270</f>
        <v>0</v>
      </c>
      <c r="S270" s="202">
        <v>0</v>
      </c>
      <c r="T270" s="203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4" t="s">
        <v>164</v>
      </c>
      <c r="AT270" s="204" t="s">
        <v>159</v>
      </c>
      <c r="AU270" s="204" t="s">
        <v>95</v>
      </c>
      <c r="AY270" s="16" t="s">
        <v>157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6" t="s">
        <v>93</v>
      </c>
      <c r="BK270" s="205">
        <f>ROUND(I270*H270,2)</f>
        <v>0</v>
      </c>
      <c r="BL270" s="16" t="s">
        <v>164</v>
      </c>
      <c r="BM270" s="204" t="s">
        <v>410</v>
      </c>
    </row>
    <row r="271" spans="1:65" s="2" customFormat="1" x14ac:dyDescent="0.2">
      <c r="A271" s="34"/>
      <c r="B271" s="35"/>
      <c r="C271" s="36"/>
      <c r="D271" s="206" t="s">
        <v>166</v>
      </c>
      <c r="E271" s="36"/>
      <c r="F271" s="207" t="s">
        <v>411</v>
      </c>
      <c r="G271" s="36"/>
      <c r="H271" s="36"/>
      <c r="I271" s="208"/>
      <c r="J271" s="36"/>
      <c r="K271" s="36"/>
      <c r="L271" s="39"/>
      <c r="M271" s="209"/>
      <c r="N271" s="210"/>
      <c r="O271" s="71"/>
      <c r="P271" s="71"/>
      <c r="Q271" s="71"/>
      <c r="R271" s="71"/>
      <c r="S271" s="71"/>
      <c r="T271" s="72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6" t="s">
        <v>166</v>
      </c>
      <c r="AU271" s="16" t="s">
        <v>95</v>
      </c>
    </row>
    <row r="272" spans="1:65" s="2" customFormat="1" ht="19.5" x14ac:dyDescent="0.2">
      <c r="A272" s="34"/>
      <c r="B272" s="35"/>
      <c r="C272" s="36"/>
      <c r="D272" s="211" t="s">
        <v>168</v>
      </c>
      <c r="E272" s="36"/>
      <c r="F272" s="212" t="s">
        <v>412</v>
      </c>
      <c r="G272" s="36"/>
      <c r="H272" s="36"/>
      <c r="I272" s="208"/>
      <c r="J272" s="36"/>
      <c r="K272" s="36"/>
      <c r="L272" s="39"/>
      <c r="M272" s="209"/>
      <c r="N272" s="210"/>
      <c r="O272" s="71"/>
      <c r="P272" s="71"/>
      <c r="Q272" s="71"/>
      <c r="R272" s="71"/>
      <c r="S272" s="71"/>
      <c r="T272" s="72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168</v>
      </c>
      <c r="AU272" s="16" t="s">
        <v>95</v>
      </c>
    </row>
    <row r="273" spans="1:65" s="2" customFormat="1" ht="24.2" customHeight="1" x14ac:dyDescent="0.2">
      <c r="A273" s="34"/>
      <c r="B273" s="35"/>
      <c r="C273" s="193" t="s">
        <v>29</v>
      </c>
      <c r="D273" s="193" t="s">
        <v>159</v>
      </c>
      <c r="E273" s="194" t="s">
        <v>413</v>
      </c>
      <c r="F273" s="195" t="s">
        <v>414</v>
      </c>
      <c r="G273" s="196" t="s">
        <v>287</v>
      </c>
      <c r="H273" s="197">
        <v>40</v>
      </c>
      <c r="I273" s="198"/>
      <c r="J273" s="199">
        <f>ROUND(I273*H273,2)</f>
        <v>0</v>
      </c>
      <c r="K273" s="195" t="s">
        <v>163</v>
      </c>
      <c r="L273" s="39"/>
      <c r="M273" s="200" t="s">
        <v>1</v>
      </c>
      <c r="N273" s="201" t="s">
        <v>51</v>
      </c>
      <c r="O273" s="71"/>
      <c r="P273" s="202">
        <f>O273*H273</f>
        <v>0</v>
      </c>
      <c r="Q273" s="202">
        <v>2.3000000000000001E-4</v>
      </c>
      <c r="R273" s="202">
        <f>Q273*H273</f>
        <v>9.1999999999999998E-3</v>
      </c>
      <c r="S273" s="202">
        <v>0</v>
      </c>
      <c r="T273" s="203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4" t="s">
        <v>164</v>
      </c>
      <c r="AT273" s="204" t="s">
        <v>159</v>
      </c>
      <c r="AU273" s="204" t="s">
        <v>95</v>
      </c>
      <c r="AY273" s="16" t="s">
        <v>157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6" t="s">
        <v>93</v>
      </c>
      <c r="BK273" s="205">
        <f>ROUND(I273*H273,2)</f>
        <v>0</v>
      </c>
      <c r="BL273" s="16" t="s">
        <v>164</v>
      </c>
      <c r="BM273" s="204" t="s">
        <v>415</v>
      </c>
    </row>
    <row r="274" spans="1:65" s="2" customFormat="1" x14ac:dyDescent="0.2">
      <c r="A274" s="34"/>
      <c r="B274" s="35"/>
      <c r="C274" s="36"/>
      <c r="D274" s="206" t="s">
        <v>166</v>
      </c>
      <c r="E274" s="36"/>
      <c r="F274" s="207" t="s">
        <v>416</v>
      </c>
      <c r="G274" s="36"/>
      <c r="H274" s="36"/>
      <c r="I274" s="208"/>
      <c r="J274" s="36"/>
      <c r="K274" s="36"/>
      <c r="L274" s="39"/>
      <c r="M274" s="209"/>
      <c r="N274" s="210"/>
      <c r="O274" s="71"/>
      <c r="P274" s="71"/>
      <c r="Q274" s="71"/>
      <c r="R274" s="71"/>
      <c r="S274" s="71"/>
      <c r="T274" s="72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6" t="s">
        <v>166</v>
      </c>
      <c r="AU274" s="16" t="s">
        <v>95</v>
      </c>
    </row>
    <row r="275" spans="1:65" s="13" customFormat="1" x14ac:dyDescent="0.2">
      <c r="B275" s="213"/>
      <c r="C275" s="214"/>
      <c r="D275" s="211" t="s">
        <v>170</v>
      </c>
      <c r="E275" s="215" t="s">
        <v>1</v>
      </c>
      <c r="F275" s="216" t="s">
        <v>417</v>
      </c>
      <c r="G275" s="214"/>
      <c r="H275" s="217">
        <v>40</v>
      </c>
      <c r="I275" s="218"/>
      <c r="J275" s="214"/>
      <c r="K275" s="214"/>
      <c r="L275" s="219"/>
      <c r="M275" s="220"/>
      <c r="N275" s="221"/>
      <c r="O275" s="221"/>
      <c r="P275" s="221"/>
      <c r="Q275" s="221"/>
      <c r="R275" s="221"/>
      <c r="S275" s="221"/>
      <c r="T275" s="222"/>
      <c r="AT275" s="223" t="s">
        <v>170</v>
      </c>
      <c r="AU275" s="223" t="s">
        <v>95</v>
      </c>
      <c r="AV275" s="13" t="s">
        <v>95</v>
      </c>
      <c r="AW275" s="13" t="s">
        <v>42</v>
      </c>
      <c r="AX275" s="13" t="s">
        <v>93</v>
      </c>
      <c r="AY275" s="223" t="s">
        <v>157</v>
      </c>
    </row>
    <row r="276" spans="1:65" s="2" customFormat="1" ht="21.75" customHeight="1" x14ac:dyDescent="0.2">
      <c r="A276" s="34"/>
      <c r="B276" s="35"/>
      <c r="C276" s="193" t="s">
        <v>418</v>
      </c>
      <c r="D276" s="193" t="s">
        <v>159</v>
      </c>
      <c r="E276" s="194" t="s">
        <v>419</v>
      </c>
      <c r="F276" s="195" t="s">
        <v>420</v>
      </c>
      <c r="G276" s="196" t="s">
        <v>287</v>
      </c>
      <c r="H276" s="197">
        <v>8</v>
      </c>
      <c r="I276" s="198"/>
      <c r="J276" s="199">
        <f>ROUND(I276*H276,2)</f>
        <v>0</v>
      </c>
      <c r="K276" s="195" t="s">
        <v>163</v>
      </c>
      <c r="L276" s="39"/>
      <c r="M276" s="200" t="s">
        <v>1</v>
      </c>
      <c r="N276" s="201" t="s">
        <v>51</v>
      </c>
      <c r="O276" s="71"/>
      <c r="P276" s="202">
        <f>O276*H276</f>
        <v>0</v>
      </c>
      <c r="Q276" s="202">
        <v>6.0000000000000002E-5</v>
      </c>
      <c r="R276" s="202">
        <f>Q276*H276</f>
        <v>4.8000000000000001E-4</v>
      </c>
      <c r="S276" s="202">
        <v>0</v>
      </c>
      <c r="T276" s="203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4" t="s">
        <v>164</v>
      </c>
      <c r="AT276" s="204" t="s">
        <v>159</v>
      </c>
      <c r="AU276" s="204" t="s">
        <v>95</v>
      </c>
      <c r="AY276" s="16" t="s">
        <v>157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6" t="s">
        <v>93</v>
      </c>
      <c r="BK276" s="205">
        <f>ROUND(I276*H276,2)</f>
        <v>0</v>
      </c>
      <c r="BL276" s="16" t="s">
        <v>164</v>
      </c>
      <c r="BM276" s="204" t="s">
        <v>421</v>
      </c>
    </row>
    <row r="277" spans="1:65" s="2" customFormat="1" x14ac:dyDescent="0.2">
      <c r="A277" s="34"/>
      <c r="B277" s="35"/>
      <c r="C277" s="36"/>
      <c r="D277" s="206" t="s">
        <v>166</v>
      </c>
      <c r="E277" s="36"/>
      <c r="F277" s="207" t="s">
        <v>422</v>
      </c>
      <c r="G277" s="36"/>
      <c r="H277" s="36"/>
      <c r="I277" s="208"/>
      <c r="J277" s="36"/>
      <c r="K277" s="36"/>
      <c r="L277" s="39"/>
      <c r="M277" s="209"/>
      <c r="N277" s="210"/>
      <c r="O277" s="71"/>
      <c r="P277" s="71"/>
      <c r="Q277" s="71"/>
      <c r="R277" s="71"/>
      <c r="S277" s="71"/>
      <c r="T277" s="72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6" t="s">
        <v>166</v>
      </c>
      <c r="AU277" s="16" t="s">
        <v>95</v>
      </c>
    </row>
    <row r="278" spans="1:65" s="2" customFormat="1" ht="16.5" customHeight="1" x14ac:dyDescent="0.2">
      <c r="A278" s="34"/>
      <c r="B278" s="35"/>
      <c r="C278" s="193" t="s">
        <v>423</v>
      </c>
      <c r="D278" s="193" t="s">
        <v>159</v>
      </c>
      <c r="E278" s="194" t="s">
        <v>424</v>
      </c>
      <c r="F278" s="195" t="s">
        <v>425</v>
      </c>
      <c r="G278" s="196" t="s">
        <v>426</v>
      </c>
      <c r="H278" s="197">
        <v>1</v>
      </c>
      <c r="I278" s="198"/>
      <c r="J278" s="199">
        <f>ROUND(I278*H278,2)</f>
        <v>0</v>
      </c>
      <c r="K278" s="195" t="s">
        <v>1</v>
      </c>
      <c r="L278" s="39"/>
      <c r="M278" s="200" t="s">
        <v>1</v>
      </c>
      <c r="N278" s="201" t="s">
        <v>51</v>
      </c>
      <c r="O278" s="71"/>
      <c r="P278" s="202">
        <f>O278*H278</f>
        <v>0</v>
      </c>
      <c r="Q278" s="202">
        <v>0</v>
      </c>
      <c r="R278" s="202">
        <f>Q278*H278</f>
        <v>0</v>
      </c>
      <c r="S278" s="202">
        <v>0</v>
      </c>
      <c r="T278" s="20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4" t="s">
        <v>164</v>
      </c>
      <c r="AT278" s="204" t="s">
        <v>159</v>
      </c>
      <c r="AU278" s="204" t="s">
        <v>95</v>
      </c>
      <c r="AY278" s="16" t="s">
        <v>157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6" t="s">
        <v>93</v>
      </c>
      <c r="BK278" s="205">
        <f>ROUND(I278*H278,2)</f>
        <v>0</v>
      </c>
      <c r="BL278" s="16" t="s">
        <v>164</v>
      </c>
      <c r="BM278" s="204" t="s">
        <v>427</v>
      </c>
    </row>
    <row r="279" spans="1:65" s="2" customFormat="1" ht="33" customHeight="1" x14ac:dyDescent="0.2">
      <c r="A279" s="34"/>
      <c r="B279" s="35"/>
      <c r="C279" s="193" t="s">
        <v>428</v>
      </c>
      <c r="D279" s="193" t="s">
        <v>159</v>
      </c>
      <c r="E279" s="194" t="s">
        <v>429</v>
      </c>
      <c r="F279" s="195" t="s">
        <v>430</v>
      </c>
      <c r="G279" s="196" t="s">
        <v>174</v>
      </c>
      <c r="H279" s="197">
        <v>3792</v>
      </c>
      <c r="I279" s="198"/>
      <c r="J279" s="199">
        <f>ROUND(I279*H279,2)</f>
        <v>0</v>
      </c>
      <c r="K279" s="195" t="s">
        <v>1</v>
      </c>
      <c r="L279" s="39"/>
      <c r="M279" s="200" t="s">
        <v>1</v>
      </c>
      <c r="N279" s="201" t="s">
        <v>51</v>
      </c>
      <c r="O279" s="71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4" t="s">
        <v>164</v>
      </c>
      <c r="AT279" s="204" t="s">
        <v>159</v>
      </c>
      <c r="AU279" s="204" t="s">
        <v>95</v>
      </c>
      <c r="AY279" s="16" t="s">
        <v>157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6" t="s">
        <v>93</v>
      </c>
      <c r="BK279" s="205">
        <f>ROUND(I279*H279,2)</f>
        <v>0</v>
      </c>
      <c r="BL279" s="16" t="s">
        <v>164</v>
      </c>
      <c r="BM279" s="204" t="s">
        <v>431</v>
      </c>
    </row>
    <row r="280" spans="1:65" s="13" customFormat="1" x14ac:dyDescent="0.2">
      <c r="B280" s="213"/>
      <c r="C280" s="214"/>
      <c r="D280" s="211" t="s">
        <v>170</v>
      </c>
      <c r="E280" s="215" t="s">
        <v>1</v>
      </c>
      <c r="F280" s="216" t="s">
        <v>432</v>
      </c>
      <c r="G280" s="214"/>
      <c r="H280" s="217">
        <v>1992</v>
      </c>
      <c r="I280" s="218"/>
      <c r="J280" s="214"/>
      <c r="K280" s="214"/>
      <c r="L280" s="219"/>
      <c r="M280" s="220"/>
      <c r="N280" s="221"/>
      <c r="O280" s="221"/>
      <c r="P280" s="221"/>
      <c r="Q280" s="221"/>
      <c r="R280" s="221"/>
      <c r="S280" s="221"/>
      <c r="T280" s="222"/>
      <c r="AT280" s="223" t="s">
        <v>170</v>
      </c>
      <c r="AU280" s="223" t="s">
        <v>95</v>
      </c>
      <c r="AV280" s="13" t="s">
        <v>95</v>
      </c>
      <c r="AW280" s="13" t="s">
        <v>42</v>
      </c>
      <c r="AX280" s="13" t="s">
        <v>86</v>
      </c>
      <c r="AY280" s="223" t="s">
        <v>157</v>
      </c>
    </row>
    <row r="281" spans="1:65" s="13" customFormat="1" x14ac:dyDescent="0.2">
      <c r="B281" s="213"/>
      <c r="C281" s="214"/>
      <c r="D281" s="211" t="s">
        <v>170</v>
      </c>
      <c r="E281" s="215" t="s">
        <v>1</v>
      </c>
      <c r="F281" s="216" t="s">
        <v>433</v>
      </c>
      <c r="G281" s="214"/>
      <c r="H281" s="217">
        <v>900</v>
      </c>
      <c r="I281" s="218"/>
      <c r="J281" s="214"/>
      <c r="K281" s="214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170</v>
      </c>
      <c r="AU281" s="223" t="s">
        <v>95</v>
      </c>
      <c r="AV281" s="13" t="s">
        <v>95</v>
      </c>
      <c r="AW281" s="13" t="s">
        <v>42</v>
      </c>
      <c r="AX281" s="13" t="s">
        <v>86</v>
      </c>
      <c r="AY281" s="223" t="s">
        <v>157</v>
      </c>
    </row>
    <row r="282" spans="1:65" s="13" customFormat="1" x14ac:dyDescent="0.2">
      <c r="B282" s="213"/>
      <c r="C282" s="214"/>
      <c r="D282" s="211" t="s">
        <v>170</v>
      </c>
      <c r="E282" s="215" t="s">
        <v>1</v>
      </c>
      <c r="F282" s="216" t="s">
        <v>434</v>
      </c>
      <c r="G282" s="214"/>
      <c r="H282" s="217">
        <v>900</v>
      </c>
      <c r="I282" s="218"/>
      <c r="J282" s="214"/>
      <c r="K282" s="214"/>
      <c r="L282" s="219"/>
      <c r="M282" s="220"/>
      <c r="N282" s="221"/>
      <c r="O282" s="221"/>
      <c r="P282" s="221"/>
      <c r="Q282" s="221"/>
      <c r="R282" s="221"/>
      <c r="S282" s="221"/>
      <c r="T282" s="222"/>
      <c r="AT282" s="223" t="s">
        <v>170</v>
      </c>
      <c r="AU282" s="223" t="s">
        <v>95</v>
      </c>
      <c r="AV282" s="13" t="s">
        <v>95</v>
      </c>
      <c r="AW282" s="13" t="s">
        <v>42</v>
      </c>
      <c r="AX282" s="13" t="s">
        <v>86</v>
      </c>
      <c r="AY282" s="223" t="s">
        <v>157</v>
      </c>
    </row>
    <row r="283" spans="1:65" s="14" customFormat="1" x14ac:dyDescent="0.2">
      <c r="B283" s="224"/>
      <c r="C283" s="225"/>
      <c r="D283" s="211" t="s">
        <v>170</v>
      </c>
      <c r="E283" s="226" t="s">
        <v>1</v>
      </c>
      <c r="F283" s="227" t="s">
        <v>194</v>
      </c>
      <c r="G283" s="225"/>
      <c r="H283" s="228">
        <v>3792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AT283" s="234" t="s">
        <v>170</v>
      </c>
      <c r="AU283" s="234" t="s">
        <v>95</v>
      </c>
      <c r="AV283" s="14" t="s">
        <v>164</v>
      </c>
      <c r="AW283" s="14" t="s">
        <v>42</v>
      </c>
      <c r="AX283" s="14" t="s">
        <v>93</v>
      </c>
      <c r="AY283" s="234" t="s">
        <v>157</v>
      </c>
    </row>
    <row r="284" spans="1:65" s="2" customFormat="1" ht="33" customHeight="1" x14ac:dyDescent="0.2">
      <c r="A284" s="34"/>
      <c r="B284" s="35"/>
      <c r="C284" s="193" t="s">
        <v>435</v>
      </c>
      <c r="D284" s="193" t="s">
        <v>159</v>
      </c>
      <c r="E284" s="194" t="s">
        <v>436</v>
      </c>
      <c r="F284" s="195" t="s">
        <v>437</v>
      </c>
      <c r="G284" s="196" t="s">
        <v>174</v>
      </c>
      <c r="H284" s="197">
        <v>360024</v>
      </c>
      <c r="I284" s="198"/>
      <c r="J284" s="199">
        <f>ROUND(I284*H284,2)</f>
        <v>0</v>
      </c>
      <c r="K284" s="195" t="s">
        <v>163</v>
      </c>
      <c r="L284" s="39"/>
      <c r="M284" s="200" t="s">
        <v>1</v>
      </c>
      <c r="N284" s="201" t="s">
        <v>51</v>
      </c>
      <c r="O284" s="71"/>
      <c r="P284" s="202">
        <f>O284*H284</f>
        <v>0</v>
      </c>
      <c r="Q284" s="202">
        <v>0</v>
      </c>
      <c r="R284" s="202">
        <f>Q284*H284</f>
        <v>0</v>
      </c>
      <c r="S284" s="202">
        <v>0</v>
      </c>
      <c r="T284" s="20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4" t="s">
        <v>164</v>
      </c>
      <c r="AT284" s="204" t="s">
        <v>159</v>
      </c>
      <c r="AU284" s="204" t="s">
        <v>95</v>
      </c>
      <c r="AY284" s="16" t="s">
        <v>157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6" t="s">
        <v>93</v>
      </c>
      <c r="BK284" s="205">
        <f>ROUND(I284*H284,2)</f>
        <v>0</v>
      </c>
      <c r="BL284" s="16" t="s">
        <v>164</v>
      </c>
      <c r="BM284" s="204" t="s">
        <v>438</v>
      </c>
    </row>
    <row r="285" spans="1:65" s="2" customFormat="1" x14ac:dyDescent="0.2">
      <c r="A285" s="34"/>
      <c r="B285" s="35"/>
      <c r="C285" s="36"/>
      <c r="D285" s="206" t="s">
        <v>166</v>
      </c>
      <c r="E285" s="36"/>
      <c r="F285" s="207" t="s">
        <v>439</v>
      </c>
      <c r="G285" s="36"/>
      <c r="H285" s="36"/>
      <c r="I285" s="208"/>
      <c r="J285" s="36"/>
      <c r="K285" s="36"/>
      <c r="L285" s="39"/>
      <c r="M285" s="209"/>
      <c r="N285" s="210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166</v>
      </c>
      <c r="AU285" s="16" t="s">
        <v>95</v>
      </c>
    </row>
    <row r="286" spans="1:65" s="13" customFormat="1" x14ac:dyDescent="0.2">
      <c r="B286" s="213"/>
      <c r="C286" s="214"/>
      <c r="D286" s="211" t="s">
        <v>170</v>
      </c>
      <c r="E286" s="215" t="s">
        <v>1</v>
      </c>
      <c r="F286" s="216" t="s">
        <v>440</v>
      </c>
      <c r="G286" s="214"/>
      <c r="H286" s="217">
        <v>243024</v>
      </c>
      <c r="I286" s="218"/>
      <c r="J286" s="214"/>
      <c r="K286" s="214"/>
      <c r="L286" s="219"/>
      <c r="M286" s="220"/>
      <c r="N286" s="221"/>
      <c r="O286" s="221"/>
      <c r="P286" s="221"/>
      <c r="Q286" s="221"/>
      <c r="R286" s="221"/>
      <c r="S286" s="221"/>
      <c r="T286" s="222"/>
      <c r="AT286" s="223" t="s">
        <v>170</v>
      </c>
      <c r="AU286" s="223" t="s">
        <v>95</v>
      </c>
      <c r="AV286" s="13" t="s">
        <v>95</v>
      </c>
      <c r="AW286" s="13" t="s">
        <v>42</v>
      </c>
      <c r="AX286" s="13" t="s">
        <v>86</v>
      </c>
      <c r="AY286" s="223" t="s">
        <v>157</v>
      </c>
    </row>
    <row r="287" spans="1:65" s="13" customFormat="1" x14ac:dyDescent="0.2">
      <c r="B287" s="213"/>
      <c r="C287" s="214"/>
      <c r="D287" s="211" t="s">
        <v>170</v>
      </c>
      <c r="E287" s="215" t="s">
        <v>1</v>
      </c>
      <c r="F287" s="216" t="s">
        <v>441</v>
      </c>
      <c r="G287" s="214"/>
      <c r="H287" s="217">
        <v>58500</v>
      </c>
      <c r="I287" s="218"/>
      <c r="J287" s="214"/>
      <c r="K287" s="214"/>
      <c r="L287" s="219"/>
      <c r="M287" s="220"/>
      <c r="N287" s="221"/>
      <c r="O287" s="221"/>
      <c r="P287" s="221"/>
      <c r="Q287" s="221"/>
      <c r="R287" s="221"/>
      <c r="S287" s="221"/>
      <c r="T287" s="222"/>
      <c r="AT287" s="223" t="s">
        <v>170</v>
      </c>
      <c r="AU287" s="223" t="s">
        <v>95</v>
      </c>
      <c r="AV287" s="13" t="s">
        <v>95</v>
      </c>
      <c r="AW287" s="13" t="s">
        <v>42</v>
      </c>
      <c r="AX287" s="13" t="s">
        <v>86</v>
      </c>
      <c r="AY287" s="223" t="s">
        <v>157</v>
      </c>
    </row>
    <row r="288" spans="1:65" s="13" customFormat="1" x14ac:dyDescent="0.2">
      <c r="B288" s="213"/>
      <c r="C288" s="214"/>
      <c r="D288" s="211" t="s">
        <v>170</v>
      </c>
      <c r="E288" s="215" t="s">
        <v>1</v>
      </c>
      <c r="F288" s="216" t="s">
        <v>442</v>
      </c>
      <c r="G288" s="214"/>
      <c r="H288" s="217">
        <v>58500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170</v>
      </c>
      <c r="AU288" s="223" t="s">
        <v>95</v>
      </c>
      <c r="AV288" s="13" t="s">
        <v>95</v>
      </c>
      <c r="AW288" s="13" t="s">
        <v>42</v>
      </c>
      <c r="AX288" s="13" t="s">
        <v>86</v>
      </c>
      <c r="AY288" s="223" t="s">
        <v>157</v>
      </c>
    </row>
    <row r="289" spans="1:65" s="14" customFormat="1" x14ac:dyDescent="0.2">
      <c r="B289" s="224"/>
      <c r="C289" s="225"/>
      <c r="D289" s="211" t="s">
        <v>170</v>
      </c>
      <c r="E289" s="226" t="s">
        <v>1</v>
      </c>
      <c r="F289" s="227" t="s">
        <v>194</v>
      </c>
      <c r="G289" s="225"/>
      <c r="H289" s="228">
        <v>360024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AT289" s="234" t="s">
        <v>170</v>
      </c>
      <c r="AU289" s="234" t="s">
        <v>95</v>
      </c>
      <c r="AV289" s="14" t="s">
        <v>164</v>
      </c>
      <c r="AW289" s="14" t="s">
        <v>42</v>
      </c>
      <c r="AX289" s="14" t="s">
        <v>93</v>
      </c>
      <c r="AY289" s="234" t="s">
        <v>157</v>
      </c>
    </row>
    <row r="290" spans="1:65" s="2" customFormat="1" ht="33" customHeight="1" x14ac:dyDescent="0.2">
      <c r="A290" s="34"/>
      <c r="B290" s="35"/>
      <c r="C290" s="193" t="s">
        <v>443</v>
      </c>
      <c r="D290" s="193" t="s">
        <v>159</v>
      </c>
      <c r="E290" s="194" t="s">
        <v>444</v>
      </c>
      <c r="F290" s="195" t="s">
        <v>445</v>
      </c>
      <c r="G290" s="196" t="s">
        <v>174</v>
      </c>
      <c r="H290" s="197">
        <v>3792</v>
      </c>
      <c r="I290" s="198"/>
      <c r="J290" s="199">
        <f>ROUND(I290*H290,2)</f>
        <v>0</v>
      </c>
      <c r="K290" s="195" t="s">
        <v>1</v>
      </c>
      <c r="L290" s="39"/>
      <c r="M290" s="200" t="s">
        <v>1</v>
      </c>
      <c r="N290" s="201" t="s">
        <v>51</v>
      </c>
      <c r="O290" s="71"/>
      <c r="P290" s="202">
        <f>O290*H290</f>
        <v>0</v>
      </c>
      <c r="Q290" s="202">
        <v>0</v>
      </c>
      <c r="R290" s="202">
        <f>Q290*H290</f>
        <v>0</v>
      </c>
      <c r="S290" s="202">
        <v>0</v>
      </c>
      <c r="T290" s="203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4" t="s">
        <v>164</v>
      </c>
      <c r="AT290" s="204" t="s">
        <v>159</v>
      </c>
      <c r="AU290" s="204" t="s">
        <v>95</v>
      </c>
      <c r="AY290" s="16" t="s">
        <v>157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6" t="s">
        <v>93</v>
      </c>
      <c r="BK290" s="205">
        <f>ROUND(I290*H290,2)</f>
        <v>0</v>
      </c>
      <c r="BL290" s="16" t="s">
        <v>164</v>
      </c>
      <c r="BM290" s="204" t="s">
        <v>446</v>
      </c>
    </row>
    <row r="291" spans="1:65" s="2" customFormat="1" ht="21.75" customHeight="1" x14ac:dyDescent="0.2">
      <c r="A291" s="34"/>
      <c r="B291" s="35"/>
      <c r="C291" s="193" t="s">
        <v>447</v>
      </c>
      <c r="D291" s="193" t="s">
        <v>159</v>
      </c>
      <c r="E291" s="194" t="s">
        <v>448</v>
      </c>
      <c r="F291" s="195" t="s">
        <v>449</v>
      </c>
      <c r="G291" s="196" t="s">
        <v>174</v>
      </c>
      <c r="H291" s="197">
        <v>6887</v>
      </c>
      <c r="I291" s="198"/>
      <c r="J291" s="199">
        <f>ROUND(I291*H291,2)</f>
        <v>0</v>
      </c>
      <c r="K291" s="195" t="s">
        <v>163</v>
      </c>
      <c r="L291" s="39"/>
      <c r="M291" s="200" t="s">
        <v>1</v>
      </c>
      <c r="N291" s="201" t="s">
        <v>51</v>
      </c>
      <c r="O291" s="71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4" t="s">
        <v>164</v>
      </c>
      <c r="AT291" s="204" t="s">
        <v>159</v>
      </c>
      <c r="AU291" s="204" t="s">
        <v>95</v>
      </c>
      <c r="AY291" s="16" t="s">
        <v>157</v>
      </c>
      <c r="BE291" s="205">
        <f>IF(N291="základní",J291,0)</f>
        <v>0</v>
      </c>
      <c r="BF291" s="205">
        <f>IF(N291="snížená",J291,0)</f>
        <v>0</v>
      </c>
      <c r="BG291" s="205">
        <f>IF(N291="zákl. přenesená",J291,0)</f>
        <v>0</v>
      </c>
      <c r="BH291" s="205">
        <f>IF(N291="sníž. přenesená",J291,0)</f>
        <v>0</v>
      </c>
      <c r="BI291" s="205">
        <f>IF(N291="nulová",J291,0)</f>
        <v>0</v>
      </c>
      <c r="BJ291" s="16" t="s">
        <v>93</v>
      </c>
      <c r="BK291" s="205">
        <f>ROUND(I291*H291,2)</f>
        <v>0</v>
      </c>
      <c r="BL291" s="16" t="s">
        <v>164</v>
      </c>
      <c r="BM291" s="204" t="s">
        <v>450</v>
      </c>
    </row>
    <row r="292" spans="1:65" s="2" customFormat="1" x14ac:dyDescent="0.2">
      <c r="A292" s="34"/>
      <c r="B292" s="35"/>
      <c r="C292" s="36"/>
      <c r="D292" s="206" t="s">
        <v>166</v>
      </c>
      <c r="E292" s="36"/>
      <c r="F292" s="207" t="s">
        <v>451</v>
      </c>
      <c r="G292" s="36"/>
      <c r="H292" s="36"/>
      <c r="I292" s="208"/>
      <c r="J292" s="36"/>
      <c r="K292" s="36"/>
      <c r="L292" s="39"/>
      <c r="M292" s="209"/>
      <c r="N292" s="210"/>
      <c r="O292" s="71"/>
      <c r="P292" s="71"/>
      <c r="Q292" s="71"/>
      <c r="R292" s="71"/>
      <c r="S292" s="71"/>
      <c r="T292" s="72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6" t="s">
        <v>166</v>
      </c>
      <c r="AU292" s="16" t="s">
        <v>95</v>
      </c>
    </row>
    <row r="293" spans="1:65" s="13" customFormat="1" x14ac:dyDescent="0.2">
      <c r="B293" s="213"/>
      <c r="C293" s="214"/>
      <c r="D293" s="211" t="s">
        <v>170</v>
      </c>
      <c r="E293" s="215" t="s">
        <v>1</v>
      </c>
      <c r="F293" s="216" t="s">
        <v>452</v>
      </c>
      <c r="G293" s="214"/>
      <c r="H293" s="217">
        <v>3320</v>
      </c>
      <c r="I293" s="218"/>
      <c r="J293" s="214"/>
      <c r="K293" s="214"/>
      <c r="L293" s="219"/>
      <c r="M293" s="220"/>
      <c r="N293" s="221"/>
      <c r="O293" s="221"/>
      <c r="P293" s="221"/>
      <c r="Q293" s="221"/>
      <c r="R293" s="221"/>
      <c r="S293" s="221"/>
      <c r="T293" s="222"/>
      <c r="AT293" s="223" t="s">
        <v>170</v>
      </c>
      <c r="AU293" s="223" t="s">
        <v>95</v>
      </c>
      <c r="AV293" s="13" t="s">
        <v>95</v>
      </c>
      <c r="AW293" s="13" t="s">
        <v>42</v>
      </c>
      <c r="AX293" s="13" t="s">
        <v>86</v>
      </c>
      <c r="AY293" s="223" t="s">
        <v>157</v>
      </c>
    </row>
    <row r="294" spans="1:65" s="13" customFormat="1" x14ac:dyDescent="0.2">
      <c r="B294" s="213"/>
      <c r="C294" s="214"/>
      <c r="D294" s="211" t="s">
        <v>170</v>
      </c>
      <c r="E294" s="215" t="s">
        <v>1</v>
      </c>
      <c r="F294" s="216" t="s">
        <v>453</v>
      </c>
      <c r="G294" s="214"/>
      <c r="H294" s="217">
        <v>605</v>
      </c>
      <c r="I294" s="218"/>
      <c r="J294" s="214"/>
      <c r="K294" s="214"/>
      <c r="L294" s="219"/>
      <c r="M294" s="220"/>
      <c r="N294" s="221"/>
      <c r="O294" s="221"/>
      <c r="P294" s="221"/>
      <c r="Q294" s="221"/>
      <c r="R294" s="221"/>
      <c r="S294" s="221"/>
      <c r="T294" s="222"/>
      <c r="AT294" s="223" t="s">
        <v>170</v>
      </c>
      <c r="AU294" s="223" t="s">
        <v>95</v>
      </c>
      <c r="AV294" s="13" t="s">
        <v>95</v>
      </c>
      <c r="AW294" s="13" t="s">
        <v>42</v>
      </c>
      <c r="AX294" s="13" t="s">
        <v>86</v>
      </c>
      <c r="AY294" s="223" t="s">
        <v>157</v>
      </c>
    </row>
    <row r="295" spans="1:65" s="13" customFormat="1" x14ac:dyDescent="0.2">
      <c r="B295" s="213"/>
      <c r="C295" s="214"/>
      <c r="D295" s="211" t="s">
        <v>170</v>
      </c>
      <c r="E295" s="215" t="s">
        <v>1</v>
      </c>
      <c r="F295" s="216" t="s">
        <v>454</v>
      </c>
      <c r="G295" s="214"/>
      <c r="H295" s="217">
        <v>2892</v>
      </c>
      <c r="I295" s="218"/>
      <c r="J295" s="214"/>
      <c r="K295" s="214"/>
      <c r="L295" s="219"/>
      <c r="M295" s="220"/>
      <c r="N295" s="221"/>
      <c r="O295" s="221"/>
      <c r="P295" s="221"/>
      <c r="Q295" s="221"/>
      <c r="R295" s="221"/>
      <c r="S295" s="221"/>
      <c r="T295" s="222"/>
      <c r="AT295" s="223" t="s">
        <v>170</v>
      </c>
      <c r="AU295" s="223" t="s">
        <v>95</v>
      </c>
      <c r="AV295" s="13" t="s">
        <v>95</v>
      </c>
      <c r="AW295" s="13" t="s">
        <v>42</v>
      </c>
      <c r="AX295" s="13" t="s">
        <v>86</v>
      </c>
      <c r="AY295" s="223" t="s">
        <v>157</v>
      </c>
    </row>
    <row r="296" spans="1:65" s="13" customFormat="1" x14ac:dyDescent="0.2">
      <c r="B296" s="213"/>
      <c r="C296" s="214"/>
      <c r="D296" s="211" t="s">
        <v>170</v>
      </c>
      <c r="E296" s="215" t="s">
        <v>1</v>
      </c>
      <c r="F296" s="216" t="s">
        <v>455</v>
      </c>
      <c r="G296" s="214"/>
      <c r="H296" s="217">
        <v>70</v>
      </c>
      <c r="I296" s="218"/>
      <c r="J296" s="214"/>
      <c r="K296" s="214"/>
      <c r="L296" s="219"/>
      <c r="M296" s="220"/>
      <c r="N296" s="221"/>
      <c r="O296" s="221"/>
      <c r="P296" s="221"/>
      <c r="Q296" s="221"/>
      <c r="R296" s="221"/>
      <c r="S296" s="221"/>
      <c r="T296" s="222"/>
      <c r="AT296" s="223" t="s">
        <v>170</v>
      </c>
      <c r="AU296" s="223" t="s">
        <v>95</v>
      </c>
      <c r="AV296" s="13" t="s">
        <v>95</v>
      </c>
      <c r="AW296" s="13" t="s">
        <v>42</v>
      </c>
      <c r="AX296" s="13" t="s">
        <v>86</v>
      </c>
      <c r="AY296" s="223" t="s">
        <v>157</v>
      </c>
    </row>
    <row r="297" spans="1:65" s="14" customFormat="1" x14ac:dyDescent="0.2">
      <c r="B297" s="224"/>
      <c r="C297" s="225"/>
      <c r="D297" s="211" t="s">
        <v>170</v>
      </c>
      <c r="E297" s="226" t="s">
        <v>1</v>
      </c>
      <c r="F297" s="227" t="s">
        <v>194</v>
      </c>
      <c r="G297" s="225"/>
      <c r="H297" s="228">
        <v>6887</v>
      </c>
      <c r="I297" s="229"/>
      <c r="J297" s="225"/>
      <c r="K297" s="225"/>
      <c r="L297" s="230"/>
      <c r="M297" s="231"/>
      <c r="N297" s="232"/>
      <c r="O297" s="232"/>
      <c r="P297" s="232"/>
      <c r="Q297" s="232"/>
      <c r="R297" s="232"/>
      <c r="S297" s="232"/>
      <c r="T297" s="233"/>
      <c r="AT297" s="234" t="s">
        <v>170</v>
      </c>
      <c r="AU297" s="234" t="s">
        <v>95</v>
      </c>
      <c r="AV297" s="14" t="s">
        <v>164</v>
      </c>
      <c r="AW297" s="14" t="s">
        <v>42</v>
      </c>
      <c r="AX297" s="14" t="s">
        <v>93</v>
      </c>
      <c r="AY297" s="234" t="s">
        <v>157</v>
      </c>
    </row>
    <row r="298" spans="1:65" s="2" customFormat="1" ht="21.75" customHeight="1" x14ac:dyDescent="0.2">
      <c r="A298" s="34"/>
      <c r="B298" s="35"/>
      <c r="C298" s="193" t="s">
        <v>456</v>
      </c>
      <c r="D298" s="193" t="s">
        <v>159</v>
      </c>
      <c r="E298" s="194" t="s">
        <v>457</v>
      </c>
      <c r="F298" s="195" t="s">
        <v>458</v>
      </c>
      <c r="G298" s="196" t="s">
        <v>174</v>
      </c>
      <c r="H298" s="197">
        <v>750439</v>
      </c>
      <c r="I298" s="198"/>
      <c r="J298" s="199">
        <f>ROUND(I298*H298,2)</f>
        <v>0</v>
      </c>
      <c r="K298" s="195" t="s">
        <v>163</v>
      </c>
      <c r="L298" s="39"/>
      <c r="M298" s="200" t="s">
        <v>1</v>
      </c>
      <c r="N298" s="201" t="s">
        <v>51</v>
      </c>
      <c r="O298" s="71"/>
      <c r="P298" s="202">
        <f>O298*H298</f>
        <v>0</v>
      </c>
      <c r="Q298" s="202">
        <v>0</v>
      </c>
      <c r="R298" s="202">
        <f>Q298*H298</f>
        <v>0</v>
      </c>
      <c r="S298" s="202">
        <v>0</v>
      </c>
      <c r="T298" s="20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4" t="s">
        <v>164</v>
      </c>
      <c r="AT298" s="204" t="s">
        <v>159</v>
      </c>
      <c r="AU298" s="204" t="s">
        <v>95</v>
      </c>
      <c r="AY298" s="16" t="s">
        <v>157</v>
      </c>
      <c r="BE298" s="205">
        <f>IF(N298="základní",J298,0)</f>
        <v>0</v>
      </c>
      <c r="BF298" s="205">
        <f>IF(N298="snížená",J298,0)</f>
        <v>0</v>
      </c>
      <c r="BG298" s="205">
        <f>IF(N298="zákl. přenesená",J298,0)</f>
        <v>0</v>
      </c>
      <c r="BH298" s="205">
        <f>IF(N298="sníž. přenesená",J298,0)</f>
        <v>0</v>
      </c>
      <c r="BI298" s="205">
        <f>IF(N298="nulová",J298,0)</f>
        <v>0</v>
      </c>
      <c r="BJ298" s="16" t="s">
        <v>93</v>
      </c>
      <c r="BK298" s="205">
        <f>ROUND(I298*H298,2)</f>
        <v>0</v>
      </c>
      <c r="BL298" s="16" t="s">
        <v>164</v>
      </c>
      <c r="BM298" s="204" t="s">
        <v>459</v>
      </c>
    </row>
    <row r="299" spans="1:65" s="2" customFormat="1" x14ac:dyDescent="0.2">
      <c r="A299" s="34"/>
      <c r="B299" s="35"/>
      <c r="C299" s="36"/>
      <c r="D299" s="206" t="s">
        <v>166</v>
      </c>
      <c r="E299" s="36"/>
      <c r="F299" s="207" t="s">
        <v>460</v>
      </c>
      <c r="G299" s="36"/>
      <c r="H299" s="36"/>
      <c r="I299" s="208"/>
      <c r="J299" s="36"/>
      <c r="K299" s="36"/>
      <c r="L299" s="39"/>
      <c r="M299" s="209"/>
      <c r="N299" s="210"/>
      <c r="O299" s="71"/>
      <c r="P299" s="71"/>
      <c r="Q299" s="71"/>
      <c r="R299" s="71"/>
      <c r="S299" s="71"/>
      <c r="T299" s="72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6" t="s">
        <v>166</v>
      </c>
      <c r="AU299" s="16" t="s">
        <v>95</v>
      </c>
    </row>
    <row r="300" spans="1:65" s="13" customFormat="1" x14ac:dyDescent="0.2">
      <c r="B300" s="213"/>
      <c r="C300" s="214"/>
      <c r="D300" s="211" t="s">
        <v>170</v>
      </c>
      <c r="E300" s="215" t="s">
        <v>1</v>
      </c>
      <c r="F300" s="216" t="s">
        <v>461</v>
      </c>
      <c r="G300" s="214"/>
      <c r="H300" s="217">
        <v>405040</v>
      </c>
      <c r="I300" s="218"/>
      <c r="J300" s="214"/>
      <c r="K300" s="214"/>
      <c r="L300" s="219"/>
      <c r="M300" s="220"/>
      <c r="N300" s="221"/>
      <c r="O300" s="221"/>
      <c r="P300" s="221"/>
      <c r="Q300" s="221"/>
      <c r="R300" s="221"/>
      <c r="S300" s="221"/>
      <c r="T300" s="222"/>
      <c r="AT300" s="223" t="s">
        <v>170</v>
      </c>
      <c r="AU300" s="223" t="s">
        <v>95</v>
      </c>
      <c r="AV300" s="13" t="s">
        <v>95</v>
      </c>
      <c r="AW300" s="13" t="s">
        <v>42</v>
      </c>
      <c r="AX300" s="13" t="s">
        <v>86</v>
      </c>
      <c r="AY300" s="223" t="s">
        <v>157</v>
      </c>
    </row>
    <row r="301" spans="1:65" s="13" customFormat="1" x14ac:dyDescent="0.2">
      <c r="B301" s="213"/>
      <c r="C301" s="214"/>
      <c r="D301" s="211" t="s">
        <v>170</v>
      </c>
      <c r="E301" s="215" t="s">
        <v>1</v>
      </c>
      <c r="F301" s="216" t="s">
        <v>462</v>
      </c>
      <c r="G301" s="214"/>
      <c r="H301" s="217">
        <v>39325</v>
      </c>
      <c r="I301" s="218"/>
      <c r="J301" s="214"/>
      <c r="K301" s="214"/>
      <c r="L301" s="219"/>
      <c r="M301" s="220"/>
      <c r="N301" s="221"/>
      <c r="O301" s="221"/>
      <c r="P301" s="221"/>
      <c r="Q301" s="221"/>
      <c r="R301" s="221"/>
      <c r="S301" s="221"/>
      <c r="T301" s="222"/>
      <c r="AT301" s="223" t="s">
        <v>170</v>
      </c>
      <c r="AU301" s="223" t="s">
        <v>95</v>
      </c>
      <c r="AV301" s="13" t="s">
        <v>95</v>
      </c>
      <c r="AW301" s="13" t="s">
        <v>42</v>
      </c>
      <c r="AX301" s="13" t="s">
        <v>86</v>
      </c>
      <c r="AY301" s="223" t="s">
        <v>157</v>
      </c>
    </row>
    <row r="302" spans="1:65" s="13" customFormat="1" x14ac:dyDescent="0.2">
      <c r="B302" s="213"/>
      <c r="C302" s="214"/>
      <c r="D302" s="211" t="s">
        <v>170</v>
      </c>
      <c r="E302" s="215" t="s">
        <v>1</v>
      </c>
      <c r="F302" s="216" t="s">
        <v>463</v>
      </c>
      <c r="G302" s="214"/>
      <c r="H302" s="217">
        <v>243024</v>
      </c>
      <c r="I302" s="218"/>
      <c r="J302" s="214"/>
      <c r="K302" s="214"/>
      <c r="L302" s="219"/>
      <c r="M302" s="220"/>
      <c r="N302" s="221"/>
      <c r="O302" s="221"/>
      <c r="P302" s="221"/>
      <c r="Q302" s="221"/>
      <c r="R302" s="221"/>
      <c r="S302" s="221"/>
      <c r="T302" s="222"/>
      <c r="AT302" s="223" t="s">
        <v>170</v>
      </c>
      <c r="AU302" s="223" t="s">
        <v>95</v>
      </c>
      <c r="AV302" s="13" t="s">
        <v>95</v>
      </c>
      <c r="AW302" s="13" t="s">
        <v>42</v>
      </c>
      <c r="AX302" s="13" t="s">
        <v>86</v>
      </c>
      <c r="AY302" s="223" t="s">
        <v>157</v>
      </c>
    </row>
    <row r="303" spans="1:65" s="13" customFormat="1" x14ac:dyDescent="0.2">
      <c r="B303" s="213"/>
      <c r="C303" s="214"/>
      <c r="D303" s="211" t="s">
        <v>170</v>
      </c>
      <c r="E303" s="215" t="s">
        <v>1</v>
      </c>
      <c r="F303" s="216" t="s">
        <v>464</v>
      </c>
      <c r="G303" s="214"/>
      <c r="H303" s="217">
        <v>58500</v>
      </c>
      <c r="I303" s="218"/>
      <c r="J303" s="214"/>
      <c r="K303" s="214"/>
      <c r="L303" s="219"/>
      <c r="M303" s="220"/>
      <c r="N303" s="221"/>
      <c r="O303" s="221"/>
      <c r="P303" s="221"/>
      <c r="Q303" s="221"/>
      <c r="R303" s="221"/>
      <c r="S303" s="221"/>
      <c r="T303" s="222"/>
      <c r="AT303" s="223" t="s">
        <v>170</v>
      </c>
      <c r="AU303" s="223" t="s">
        <v>95</v>
      </c>
      <c r="AV303" s="13" t="s">
        <v>95</v>
      </c>
      <c r="AW303" s="13" t="s">
        <v>42</v>
      </c>
      <c r="AX303" s="13" t="s">
        <v>86</v>
      </c>
      <c r="AY303" s="223" t="s">
        <v>157</v>
      </c>
    </row>
    <row r="304" spans="1:65" s="13" customFormat="1" x14ac:dyDescent="0.2">
      <c r="B304" s="213"/>
      <c r="C304" s="214"/>
      <c r="D304" s="211" t="s">
        <v>170</v>
      </c>
      <c r="E304" s="215" t="s">
        <v>1</v>
      </c>
      <c r="F304" s="216" t="s">
        <v>465</v>
      </c>
      <c r="G304" s="214"/>
      <c r="H304" s="217">
        <v>4550</v>
      </c>
      <c r="I304" s="218"/>
      <c r="J304" s="214"/>
      <c r="K304" s="214"/>
      <c r="L304" s="219"/>
      <c r="M304" s="220"/>
      <c r="N304" s="221"/>
      <c r="O304" s="221"/>
      <c r="P304" s="221"/>
      <c r="Q304" s="221"/>
      <c r="R304" s="221"/>
      <c r="S304" s="221"/>
      <c r="T304" s="222"/>
      <c r="AT304" s="223" t="s">
        <v>170</v>
      </c>
      <c r="AU304" s="223" t="s">
        <v>95</v>
      </c>
      <c r="AV304" s="13" t="s">
        <v>95</v>
      </c>
      <c r="AW304" s="13" t="s">
        <v>42</v>
      </c>
      <c r="AX304" s="13" t="s">
        <v>86</v>
      </c>
      <c r="AY304" s="223" t="s">
        <v>157</v>
      </c>
    </row>
    <row r="305" spans="1:65" s="14" customFormat="1" x14ac:dyDescent="0.2">
      <c r="B305" s="224"/>
      <c r="C305" s="225"/>
      <c r="D305" s="211" t="s">
        <v>170</v>
      </c>
      <c r="E305" s="226" t="s">
        <v>1</v>
      </c>
      <c r="F305" s="227" t="s">
        <v>194</v>
      </c>
      <c r="G305" s="225"/>
      <c r="H305" s="228">
        <v>750439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AT305" s="234" t="s">
        <v>170</v>
      </c>
      <c r="AU305" s="234" t="s">
        <v>95</v>
      </c>
      <c r="AV305" s="14" t="s">
        <v>164</v>
      </c>
      <c r="AW305" s="14" t="s">
        <v>42</v>
      </c>
      <c r="AX305" s="14" t="s">
        <v>93</v>
      </c>
      <c r="AY305" s="234" t="s">
        <v>157</v>
      </c>
    </row>
    <row r="306" spans="1:65" s="2" customFormat="1" ht="21.75" customHeight="1" x14ac:dyDescent="0.2">
      <c r="A306" s="34"/>
      <c r="B306" s="35"/>
      <c r="C306" s="193" t="s">
        <v>466</v>
      </c>
      <c r="D306" s="193" t="s">
        <v>159</v>
      </c>
      <c r="E306" s="194" t="s">
        <v>467</v>
      </c>
      <c r="F306" s="195" t="s">
        <v>468</v>
      </c>
      <c r="G306" s="196" t="s">
        <v>174</v>
      </c>
      <c r="H306" s="197">
        <v>6887</v>
      </c>
      <c r="I306" s="198"/>
      <c r="J306" s="199">
        <f>ROUND(I306*H306,2)</f>
        <v>0</v>
      </c>
      <c r="K306" s="195" t="s">
        <v>163</v>
      </c>
      <c r="L306" s="39"/>
      <c r="M306" s="200" t="s">
        <v>1</v>
      </c>
      <c r="N306" s="201" t="s">
        <v>51</v>
      </c>
      <c r="O306" s="71"/>
      <c r="P306" s="202">
        <f>O306*H306</f>
        <v>0</v>
      </c>
      <c r="Q306" s="202">
        <v>0</v>
      </c>
      <c r="R306" s="202">
        <f>Q306*H306</f>
        <v>0</v>
      </c>
      <c r="S306" s="202">
        <v>0</v>
      </c>
      <c r="T306" s="20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4" t="s">
        <v>164</v>
      </c>
      <c r="AT306" s="204" t="s">
        <v>159</v>
      </c>
      <c r="AU306" s="204" t="s">
        <v>95</v>
      </c>
      <c r="AY306" s="16" t="s">
        <v>157</v>
      </c>
      <c r="BE306" s="205">
        <f>IF(N306="základní",J306,0)</f>
        <v>0</v>
      </c>
      <c r="BF306" s="205">
        <f>IF(N306="snížená",J306,0)</f>
        <v>0</v>
      </c>
      <c r="BG306" s="205">
        <f>IF(N306="zákl. přenesená",J306,0)</f>
        <v>0</v>
      </c>
      <c r="BH306" s="205">
        <f>IF(N306="sníž. přenesená",J306,0)</f>
        <v>0</v>
      </c>
      <c r="BI306" s="205">
        <f>IF(N306="nulová",J306,0)</f>
        <v>0</v>
      </c>
      <c r="BJ306" s="16" t="s">
        <v>93</v>
      </c>
      <c r="BK306" s="205">
        <f>ROUND(I306*H306,2)</f>
        <v>0</v>
      </c>
      <c r="BL306" s="16" t="s">
        <v>164</v>
      </c>
      <c r="BM306" s="204" t="s">
        <v>469</v>
      </c>
    </row>
    <row r="307" spans="1:65" s="2" customFormat="1" x14ac:dyDescent="0.2">
      <c r="A307" s="34"/>
      <c r="B307" s="35"/>
      <c r="C307" s="36"/>
      <c r="D307" s="206" t="s">
        <v>166</v>
      </c>
      <c r="E307" s="36"/>
      <c r="F307" s="207" t="s">
        <v>470</v>
      </c>
      <c r="G307" s="36"/>
      <c r="H307" s="36"/>
      <c r="I307" s="208"/>
      <c r="J307" s="36"/>
      <c r="K307" s="36"/>
      <c r="L307" s="39"/>
      <c r="M307" s="209"/>
      <c r="N307" s="210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166</v>
      </c>
      <c r="AU307" s="16" t="s">
        <v>95</v>
      </c>
    </row>
    <row r="308" spans="1:65" s="2" customFormat="1" ht="33" customHeight="1" x14ac:dyDescent="0.2">
      <c r="A308" s="34"/>
      <c r="B308" s="35"/>
      <c r="C308" s="193" t="s">
        <v>471</v>
      </c>
      <c r="D308" s="193" t="s">
        <v>159</v>
      </c>
      <c r="E308" s="194" t="s">
        <v>472</v>
      </c>
      <c r="F308" s="195" t="s">
        <v>473</v>
      </c>
      <c r="G308" s="196" t="s">
        <v>174</v>
      </c>
      <c r="H308" s="197">
        <v>1962.5</v>
      </c>
      <c r="I308" s="198"/>
      <c r="J308" s="199">
        <f>ROUND(I308*H308,2)</f>
        <v>0</v>
      </c>
      <c r="K308" s="195" t="s">
        <v>1</v>
      </c>
      <c r="L308" s="39"/>
      <c r="M308" s="200" t="s">
        <v>1</v>
      </c>
      <c r="N308" s="201" t="s">
        <v>51</v>
      </c>
      <c r="O308" s="71"/>
      <c r="P308" s="202">
        <f>O308*H308</f>
        <v>0</v>
      </c>
      <c r="Q308" s="202">
        <v>0</v>
      </c>
      <c r="R308" s="202">
        <f>Q308*H308</f>
        <v>0</v>
      </c>
      <c r="S308" s="202">
        <v>0</v>
      </c>
      <c r="T308" s="203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04" t="s">
        <v>164</v>
      </c>
      <c r="AT308" s="204" t="s">
        <v>159</v>
      </c>
      <c r="AU308" s="204" t="s">
        <v>95</v>
      </c>
      <c r="AY308" s="16" t="s">
        <v>157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6" t="s">
        <v>93</v>
      </c>
      <c r="BK308" s="205">
        <f>ROUND(I308*H308,2)</f>
        <v>0</v>
      </c>
      <c r="BL308" s="16" t="s">
        <v>164</v>
      </c>
      <c r="BM308" s="204" t="s">
        <v>474</v>
      </c>
    </row>
    <row r="309" spans="1:65" s="13" customFormat="1" x14ac:dyDescent="0.2">
      <c r="B309" s="213"/>
      <c r="C309" s="214"/>
      <c r="D309" s="211" t="s">
        <v>170</v>
      </c>
      <c r="E309" s="215" t="s">
        <v>1</v>
      </c>
      <c r="F309" s="216" t="s">
        <v>475</v>
      </c>
      <c r="G309" s="214"/>
      <c r="H309" s="217">
        <v>1660</v>
      </c>
      <c r="I309" s="218"/>
      <c r="J309" s="214"/>
      <c r="K309" s="214"/>
      <c r="L309" s="219"/>
      <c r="M309" s="220"/>
      <c r="N309" s="221"/>
      <c r="O309" s="221"/>
      <c r="P309" s="221"/>
      <c r="Q309" s="221"/>
      <c r="R309" s="221"/>
      <c r="S309" s="221"/>
      <c r="T309" s="222"/>
      <c r="AT309" s="223" t="s">
        <v>170</v>
      </c>
      <c r="AU309" s="223" t="s">
        <v>95</v>
      </c>
      <c r="AV309" s="13" t="s">
        <v>95</v>
      </c>
      <c r="AW309" s="13" t="s">
        <v>42</v>
      </c>
      <c r="AX309" s="13" t="s">
        <v>86</v>
      </c>
      <c r="AY309" s="223" t="s">
        <v>157</v>
      </c>
    </row>
    <row r="310" spans="1:65" s="13" customFormat="1" x14ac:dyDescent="0.2">
      <c r="B310" s="213"/>
      <c r="C310" s="214"/>
      <c r="D310" s="211" t="s">
        <v>170</v>
      </c>
      <c r="E310" s="215" t="s">
        <v>1</v>
      </c>
      <c r="F310" s="216" t="s">
        <v>476</v>
      </c>
      <c r="G310" s="214"/>
      <c r="H310" s="217">
        <v>302.5</v>
      </c>
      <c r="I310" s="218"/>
      <c r="J310" s="214"/>
      <c r="K310" s="214"/>
      <c r="L310" s="219"/>
      <c r="M310" s="220"/>
      <c r="N310" s="221"/>
      <c r="O310" s="221"/>
      <c r="P310" s="221"/>
      <c r="Q310" s="221"/>
      <c r="R310" s="221"/>
      <c r="S310" s="221"/>
      <c r="T310" s="222"/>
      <c r="AT310" s="223" t="s">
        <v>170</v>
      </c>
      <c r="AU310" s="223" t="s">
        <v>95</v>
      </c>
      <c r="AV310" s="13" t="s">
        <v>95</v>
      </c>
      <c r="AW310" s="13" t="s">
        <v>42</v>
      </c>
      <c r="AX310" s="13" t="s">
        <v>86</v>
      </c>
      <c r="AY310" s="223" t="s">
        <v>157</v>
      </c>
    </row>
    <row r="311" spans="1:65" s="14" customFormat="1" x14ac:dyDescent="0.2">
      <c r="B311" s="224"/>
      <c r="C311" s="225"/>
      <c r="D311" s="211" t="s">
        <v>170</v>
      </c>
      <c r="E311" s="226" t="s">
        <v>1</v>
      </c>
      <c r="F311" s="227" t="s">
        <v>194</v>
      </c>
      <c r="G311" s="225"/>
      <c r="H311" s="228">
        <v>1962.5</v>
      </c>
      <c r="I311" s="229"/>
      <c r="J311" s="225"/>
      <c r="K311" s="225"/>
      <c r="L311" s="230"/>
      <c r="M311" s="231"/>
      <c r="N311" s="232"/>
      <c r="O311" s="232"/>
      <c r="P311" s="232"/>
      <c r="Q311" s="232"/>
      <c r="R311" s="232"/>
      <c r="S311" s="232"/>
      <c r="T311" s="233"/>
      <c r="AT311" s="234" t="s">
        <v>170</v>
      </c>
      <c r="AU311" s="234" t="s">
        <v>95</v>
      </c>
      <c r="AV311" s="14" t="s">
        <v>164</v>
      </c>
      <c r="AW311" s="14" t="s">
        <v>42</v>
      </c>
      <c r="AX311" s="14" t="s">
        <v>93</v>
      </c>
      <c r="AY311" s="234" t="s">
        <v>157</v>
      </c>
    </row>
    <row r="312" spans="1:65" s="2" customFormat="1" ht="33" customHeight="1" x14ac:dyDescent="0.2">
      <c r="A312" s="34"/>
      <c r="B312" s="35"/>
      <c r="C312" s="193" t="s">
        <v>477</v>
      </c>
      <c r="D312" s="193" t="s">
        <v>159</v>
      </c>
      <c r="E312" s="194" t="s">
        <v>478</v>
      </c>
      <c r="F312" s="195" t="s">
        <v>479</v>
      </c>
      <c r="G312" s="196" t="s">
        <v>174</v>
      </c>
      <c r="H312" s="197">
        <v>219130</v>
      </c>
      <c r="I312" s="198"/>
      <c r="J312" s="199">
        <f>ROUND(I312*H312,2)</f>
        <v>0</v>
      </c>
      <c r="K312" s="195" t="s">
        <v>163</v>
      </c>
      <c r="L312" s="39"/>
      <c r="M312" s="200" t="s">
        <v>1</v>
      </c>
      <c r="N312" s="201" t="s">
        <v>51</v>
      </c>
      <c r="O312" s="71"/>
      <c r="P312" s="202">
        <f>O312*H312</f>
        <v>0</v>
      </c>
      <c r="Q312" s="202">
        <v>0</v>
      </c>
      <c r="R312" s="202">
        <f>Q312*H312</f>
        <v>0</v>
      </c>
      <c r="S312" s="202">
        <v>0</v>
      </c>
      <c r="T312" s="203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4" t="s">
        <v>164</v>
      </c>
      <c r="AT312" s="204" t="s">
        <v>159</v>
      </c>
      <c r="AU312" s="204" t="s">
        <v>95</v>
      </c>
      <c r="AY312" s="16" t="s">
        <v>157</v>
      </c>
      <c r="BE312" s="205">
        <f>IF(N312="základní",J312,0)</f>
        <v>0</v>
      </c>
      <c r="BF312" s="205">
        <f>IF(N312="snížená",J312,0)</f>
        <v>0</v>
      </c>
      <c r="BG312" s="205">
        <f>IF(N312="zákl. přenesená",J312,0)</f>
        <v>0</v>
      </c>
      <c r="BH312" s="205">
        <f>IF(N312="sníž. přenesená",J312,0)</f>
        <v>0</v>
      </c>
      <c r="BI312" s="205">
        <f>IF(N312="nulová",J312,0)</f>
        <v>0</v>
      </c>
      <c r="BJ312" s="16" t="s">
        <v>93</v>
      </c>
      <c r="BK312" s="205">
        <f>ROUND(I312*H312,2)</f>
        <v>0</v>
      </c>
      <c r="BL312" s="16" t="s">
        <v>164</v>
      </c>
      <c r="BM312" s="204" t="s">
        <v>480</v>
      </c>
    </row>
    <row r="313" spans="1:65" s="2" customFormat="1" x14ac:dyDescent="0.2">
      <c r="A313" s="34"/>
      <c r="B313" s="35"/>
      <c r="C313" s="36"/>
      <c r="D313" s="206" t="s">
        <v>166</v>
      </c>
      <c r="E313" s="36"/>
      <c r="F313" s="207" t="s">
        <v>481</v>
      </c>
      <c r="G313" s="36"/>
      <c r="H313" s="36"/>
      <c r="I313" s="208"/>
      <c r="J313" s="36"/>
      <c r="K313" s="36"/>
      <c r="L313" s="39"/>
      <c r="M313" s="209"/>
      <c r="N313" s="210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6" t="s">
        <v>166</v>
      </c>
      <c r="AU313" s="16" t="s">
        <v>95</v>
      </c>
    </row>
    <row r="314" spans="1:65" s="13" customFormat="1" x14ac:dyDescent="0.2">
      <c r="B314" s="213"/>
      <c r="C314" s="214"/>
      <c r="D314" s="211" t="s">
        <v>170</v>
      </c>
      <c r="E314" s="215" t="s">
        <v>1</v>
      </c>
      <c r="F314" s="216" t="s">
        <v>482</v>
      </c>
      <c r="G314" s="214"/>
      <c r="H314" s="217">
        <v>202520</v>
      </c>
      <c r="I314" s="218"/>
      <c r="J314" s="214"/>
      <c r="K314" s="214"/>
      <c r="L314" s="219"/>
      <c r="M314" s="220"/>
      <c r="N314" s="221"/>
      <c r="O314" s="221"/>
      <c r="P314" s="221"/>
      <c r="Q314" s="221"/>
      <c r="R314" s="221"/>
      <c r="S314" s="221"/>
      <c r="T314" s="222"/>
      <c r="AT314" s="223" t="s">
        <v>170</v>
      </c>
      <c r="AU314" s="223" t="s">
        <v>95</v>
      </c>
      <c r="AV314" s="13" t="s">
        <v>95</v>
      </c>
      <c r="AW314" s="13" t="s">
        <v>42</v>
      </c>
      <c r="AX314" s="13" t="s">
        <v>86</v>
      </c>
      <c r="AY314" s="223" t="s">
        <v>157</v>
      </c>
    </row>
    <row r="315" spans="1:65" s="13" customFormat="1" x14ac:dyDescent="0.2">
      <c r="B315" s="213"/>
      <c r="C315" s="214"/>
      <c r="D315" s="211" t="s">
        <v>170</v>
      </c>
      <c r="E315" s="215" t="s">
        <v>1</v>
      </c>
      <c r="F315" s="216" t="s">
        <v>483</v>
      </c>
      <c r="G315" s="214"/>
      <c r="H315" s="217">
        <v>16610</v>
      </c>
      <c r="I315" s="218"/>
      <c r="J315" s="214"/>
      <c r="K315" s="214"/>
      <c r="L315" s="219"/>
      <c r="M315" s="220"/>
      <c r="N315" s="221"/>
      <c r="O315" s="221"/>
      <c r="P315" s="221"/>
      <c r="Q315" s="221"/>
      <c r="R315" s="221"/>
      <c r="S315" s="221"/>
      <c r="T315" s="222"/>
      <c r="AT315" s="223" t="s">
        <v>170</v>
      </c>
      <c r="AU315" s="223" t="s">
        <v>95</v>
      </c>
      <c r="AV315" s="13" t="s">
        <v>95</v>
      </c>
      <c r="AW315" s="13" t="s">
        <v>42</v>
      </c>
      <c r="AX315" s="13" t="s">
        <v>86</v>
      </c>
      <c r="AY315" s="223" t="s">
        <v>157</v>
      </c>
    </row>
    <row r="316" spans="1:65" s="14" customFormat="1" x14ac:dyDescent="0.2">
      <c r="B316" s="224"/>
      <c r="C316" s="225"/>
      <c r="D316" s="211" t="s">
        <v>170</v>
      </c>
      <c r="E316" s="226" t="s">
        <v>1</v>
      </c>
      <c r="F316" s="227" t="s">
        <v>194</v>
      </c>
      <c r="G316" s="225"/>
      <c r="H316" s="228">
        <v>219130</v>
      </c>
      <c r="I316" s="229"/>
      <c r="J316" s="225"/>
      <c r="K316" s="225"/>
      <c r="L316" s="230"/>
      <c r="M316" s="231"/>
      <c r="N316" s="232"/>
      <c r="O316" s="232"/>
      <c r="P316" s="232"/>
      <c r="Q316" s="232"/>
      <c r="R316" s="232"/>
      <c r="S316" s="232"/>
      <c r="T316" s="233"/>
      <c r="AT316" s="234" t="s">
        <v>170</v>
      </c>
      <c r="AU316" s="234" t="s">
        <v>95</v>
      </c>
      <c r="AV316" s="14" t="s">
        <v>164</v>
      </c>
      <c r="AW316" s="14" t="s">
        <v>42</v>
      </c>
      <c r="AX316" s="14" t="s">
        <v>93</v>
      </c>
      <c r="AY316" s="234" t="s">
        <v>157</v>
      </c>
    </row>
    <row r="317" spans="1:65" s="2" customFormat="1" ht="33" customHeight="1" x14ac:dyDescent="0.2">
      <c r="A317" s="34"/>
      <c r="B317" s="35"/>
      <c r="C317" s="193" t="s">
        <v>484</v>
      </c>
      <c r="D317" s="193" t="s">
        <v>159</v>
      </c>
      <c r="E317" s="194" t="s">
        <v>485</v>
      </c>
      <c r="F317" s="195" t="s">
        <v>486</v>
      </c>
      <c r="G317" s="196" t="s">
        <v>174</v>
      </c>
      <c r="H317" s="197">
        <v>1962.5</v>
      </c>
      <c r="I317" s="198"/>
      <c r="J317" s="199">
        <f>ROUND(I317*H317,2)</f>
        <v>0</v>
      </c>
      <c r="K317" s="195" t="s">
        <v>1</v>
      </c>
      <c r="L317" s="39"/>
      <c r="M317" s="200" t="s">
        <v>1</v>
      </c>
      <c r="N317" s="201" t="s">
        <v>51</v>
      </c>
      <c r="O317" s="71"/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4" t="s">
        <v>164</v>
      </c>
      <c r="AT317" s="204" t="s">
        <v>159</v>
      </c>
      <c r="AU317" s="204" t="s">
        <v>95</v>
      </c>
      <c r="AY317" s="16" t="s">
        <v>157</v>
      </c>
      <c r="BE317" s="205">
        <f>IF(N317="základní",J317,0)</f>
        <v>0</v>
      </c>
      <c r="BF317" s="205">
        <f>IF(N317="snížená",J317,0)</f>
        <v>0</v>
      </c>
      <c r="BG317" s="205">
        <f>IF(N317="zákl. přenesená",J317,0)</f>
        <v>0</v>
      </c>
      <c r="BH317" s="205">
        <f>IF(N317="sníž. přenesená",J317,0)</f>
        <v>0</v>
      </c>
      <c r="BI317" s="205">
        <f>IF(N317="nulová",J317,0)</f>
        <v>0</v>
      </c>
      <c r="BJ317" s="16" t="s">
        <v>93</v>
      </c>
      <c r="BK317" s="205">
        <f>ROUND(I317*H317,2)</f>
        <v>0</v>
      </c>
      <c r="BL317" s="16" t="s">
        <v>164</v>
      </c>
      <c r="BM317" s="204" t="s">
        <v>487</v>
      </c>
    </row>
    <row r="318" spans="1:65" s="2" customFormat="1" ht="16.5" customHeight="1" x14ac:dyDescent="0.2">
      <c r="A318" s="34"/>
      <c r="B318" s="35"/>
      <c r="C318" s="193" t="s">
        <v>488</v>
      </c>
      <c r="D318" s="193" t="s">
        <v>159</v>
      </c>
      <c r="E318" s="194" t="s">
        <v>489</v>
      </c>
      <c r="F318" s="195" t="s">
        <v>490</v>
      </c>
      <c r="G318" s="196" t="s">
        <v>187</v>
      </c>
      <c r="H318" s="197">
        <v>20.042000000000002</v>
      </c>
      <c r="I318" s="198"/>
      <c r="J318" s="199">
        <f>ROUND(I318*H318,2)</f>
        <v>0</v>
      </c>
      <c r="K318" s="195" t="s">
        <v>163</v>
      </c>
      <c r="L318" s="39"/>
      <c r="M318" s="200" t="s">
        <v>1</v>
      </c>
      <c r="N318" s="201" t="s">
        <v>51</v>
      </c>
      <c r="O318" s="71"/>
      <c r="P318" s="202">
        <f>O318*H318</f>
        <v>0</v>
      </c>
      <c r="Q318" s="202">
        <v>0.12171</v>
      </c>
      <c r="R318" s="202">
        <f>Q318*H318</f>
        <v>2.4393118200000004</v>
      </c>
      <c r="S318" s="202">
        <v>2.4</v>
      </c>
      <c r="T318" s="203">
        <f>S318*H318</f>
        <v>48.1008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4" t="s">
        <v>164</v>
      </c>
      <c r="AT318" s="204" t="s">
        <v>159</v>
      </c>
      <c r="AU318" s="204" t="s">
        <v>95</v>
      </c>
      <c r="AY318" s="16" t="s">
        <v>157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6" t="s">
        <v>93</v>
      </c>
      <c r="BK318" s="205">
        <f>ROUND(I318*H318,2)</f>
        <v>0</v>
      </c>
      <c r="BL318" s="16" t="s">
        <v>164</v>
      </c>
      <c r="BM318" s="204" t="s">
        <v>491</v>
      </c>
    </row>
    <row r="319" spans="1:65" s="2" customFormat="1" x14ac:dyDescent="0.2">
      <c r="A319" s="34"/>
      <c r="B319" s="35"/>
      <c r="C319" s="36"/>
      <c r="D319" s="206" t="s">
        <v>166</v>
      </c>
      <c r="E319" s="36"/>
      <c r="F319" s="207" t="s">
        <v>492</v>
      </c>
      <c r="G319" s="36"/>
      <c r="H319" s="36"/>
      <c r="I319" s="208"/>
      <c r="J319" s="36"/>
      <c r="K319" s="36"/>
      <c r="L319" s="39"/>
      <c r="M319" s="209"/>
      <c r="N319" s="210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6" t="s">
        <v>166</v>
      </c>
      <c r="AU319" s="16" t="s">
        <v>95</v>
      </c>
    </row>
    <row r="320" spans="1:65" s="13" customFormat="1" x14ac:dyDescent="0.2">
      <c r="B320" s="213"/>
      <c r="C320" s="214"/>
      <c r="D320" s="211" t="s">
        <v>170</v>
      </c>
      <c r="E320" s="215" t="s">
        <v>1</v>
      </c>
      <c r="F320" s="216" t="s">
        <v>493</v>
      </c>
      <c r="G320" s="214"/>
      <c r="H320" s="217">
        <v>9.4309999999999992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170</v>
      </c>
      <c r="AU320" s="223" t="s">
        <v>95</v>
      </c>
      <c r="AV320" s="13" t="s">
        <v>95</v>
      </c>
      <c r="AW320" s="13" t="s">
        <v>42</v>
      </c>
      <c r="AX320" s="13" t="s">
        <v>86</v>
      </c>
      <c r="AY320" s="223" t="s">
        <v>157</v>
      </c>
    </row>
    <row r="321" spans="1:65" s="13" customFormat="1" ht="22.5" x14ac:dyDescent="0.2">
      <c r="B321" s="213"/>
      <c r="C321" s="214"/>
      <c r="D321" s="211" t="s">
        <v>170</v>
      </c>
      <c r="E321" s="215" t="s">
        <v>1</v>
      </c>
      <c r="F321" s="216" t="s">
        <v>191</v>
      </c>
      <c r="G321" s="214"/>
      <c r="H321" s="217">
        <v>0.78100000000000003</v>
      </c>
      <c r="I321" s="218"/>
      <c r="J321" s="214"/>
      <c r="K321" s="214"/>
      <c r="L321" s="219"/>
      <c r="M321" s="220"/>
      <c r="N321" s="221"/>
      <c r="O321" s="221"/>
      <c r="P321" s="221"/>
      <c r="Q321" s="221"/>
      <c r="R321" s="221"/>
      <c r="S321" s="221"/>
      <c r="T321" s="222"/>
      <c r="AT321" s="223" t="s">
        <v>170</v>
      </c>
      <c r="AU321" s="223" t="s">
        <v>95</v>
      </c>
      <c r="AV321" s="13" t="s">
        <v>95</v>
      </c>
      <c r="AW321" s="13" t="s">
        <v>42</v>
      </c>
      <c r="AX321" s="13" t="s">
        <v>86</v>
      </c>
      <c r="AY321" s="223" t="s">
        <v>157</v>
      </c>
    </row>
    <row r="322" spans="1:65" s="13" customFormat="1" ht="22.5" x14ac:dyDescent="0.2">
      <c r="B322" s="213"/>
      <c r="C322" s="214"/>
      <c r="D322" s="211" t="s">
        <v>170</v>
      </c>
      <c r="E322" s="215" t="s">
        <v>1</v>
      </c>
      <c r="F322" s="216" t="s">
        <v>494</v>
      </c>
      <c r="G322" s="214"/>
      <c r="H322" s="217">
        <v>9.1760000000000002</v>
      </c>
      <c r="I322" s="218"/>
      <c r="J322" s="214"/>
      <c r="K322" s="214"/>
      <c r="L322" s="219"/>
      <c r="M322" s="220"/>
      <c r="N322" s="221"/>
      <c r="O322" s="221"/>
      <c r="P322" s="221"/>
      <c r="Q322" s="221"/>
      <c r="R322" s="221"/>
      <c r="S322" s="221"/>
      <c r="T322" s="222"/>
      <c r="AT322" s="223" t="s">
        <v>170</v>
      </c>
      <c r="AU322" s="223" t="s">
        <v>95</v>
      </c>
      <c r="AV322" s="13" t="s">
        <v>95</v>
      </c>
      <c r="AW322" s="13" t="s">
        <v>42</v>
      </c>
      <c r="AX322" s="13" t="s">
        <v>86</v>
      </c>
      <c r="AY322" s="223" t="s">
        <v>157</v>
      </c>
    </row>
    <row r="323" spans="1:65" s="13" customFormat="1" ht="22.5" x14ac:dyDescent="0.2">
      <c r="B323" s="213"/>
      <c r="C323" s="214"/>
      <c r="D323" s="211" t="s">
        <v>170</v>
      </c>
      <c r="E323" s="215" t="s">
        <v>1</v>
      </c>
      <c r="F323" s="216" t="s">
        <v>193</v>
      </c>
      <c r="G323" s="214"/>
      <c r="H323" s="217">
        <v>0.65400000000000003</v>
      </c>
      <c r="I323" s="218"/>
      <c r="J323" s="214"/>
      <c r="K323" s="214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170</v>
      </c>
      <c r="AU323" s="223" t="s">
        <v>95</v>
      </c>
      <c r="AV323" s="13" t="s">
        <v>95</v>
      </c>
      <c r="AW323" s="13" t="s">
        <v>42</v>
      </c>
      <c r="AX323" s="13" t="s">
        <v>86</v>
      </c>
      <c r="AY323" s="223" t="s">
        <v>157</v>
      </c>
    </row>
    <row r="324" spans="1:65" s="14" customFormat="1" x14ac:dyDescent="0.2">
      <c r="B324" s="224"/>
      <c r="C324" s="225"/>
      <c r="D324" s="211" t="s">
        <v>170</v>
      </c>
      <c r="E324" s="226" t="s">
        <v>1</v>
      </c>
      <c r="F324" s="227" t="s">
        <v>194</v>
      </c>
      <c r="G324" s="225"/>
      <c r="H324" s="228">
        <v>20.042000000000002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170</v>
      </c>
      <c r="AU324" s="234" t="s">
        <v>95</v>
      </c>
      <c r="AV324" s="14" t="s">
        <v>164</v>
      </c>
      <c r="AW324" s="14" t="s">
        <v>42</v>
      </c>
      <c r="AX324" s="14" t="s">
        <v>93</v>
      </c>
      <c r="AY324" s="234" t="s">
        <v>157</v>
      </c>
    </row>
    <row r="325" spans="1:65" s="2" customFormat="1" ht="24.2" customHeight="1" x14ac:dyDescent="0.2">
      <c r="A325" s="34"/>
      <c r="B325" s="35"/>
      <c r="C325" s="193" t="s">
        <v>495</v>
      </c>
      <c r="D325" s="193" t="s">
        <v>159</v>
      </c>
      <c r="E325" s="194" t="s">
        <v>496</v>
      </c>
      <c r="F325" s="195" t="s">
        <v>497</v>
      </c>
      <c r="G325" s="196" t="s">
        <v>233</v>
      </c>
      <c r="H325" s="197">
        <v>8606</v>
      </c>
      <c r="I325" s="198"/>
      <c r="J325" s="199">
        <f>ROUND(I325*H325,2)</f>
        <v>0</v>
      </c>
      <c r="K325" s="195" t="s">
        <v>163</v>
      </c>
      <c r="L325" s="39"/>
      <c r="M325" s="200" t="s">
        <v>1</v>
      </c>
      <c r="N325" s="201" t="s">
        <v>51</v>
      </c>
      <c r="O325" s="71"/>
      <c r="P325" s="202">
        <f>O325*H325</f>
        <v>0</v>
      </c>
      <c r="Q325" s="202">
        <v>0</v>
      </c>
      <c r="R325" s="202">
        <f>Q325*H325</f>
        <v>0</v>
      </c>
      <c r="S325" s="202">
        <v>1E-3</v>
      </c>
      <c r="T325" s="203">
        <f>S325*H325</f>
        <v>8.6059999999999999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4" t="s">
        <v>164</v>
      </c>
      <c r="AT325" s="204" t="s">
        <v>159</v>
      </c>
      <c r="AU325" s="204" t="s">
        <v>95</v>
      </c>
      <c r="AY325" s="16" t="s">
        <v>157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6" t="s">
        <v>93</v>
      </c>
      <c r="BK325" s="205">
        <f>ROUND(I325*H325,2)</f>
        <v>0</v>
      </c>
      <c r="BL325" s="16" t="s">
        <v>164</v>
      </c>
      <c r="BM325" s="204" t="s">
        <v>498</v>
      </c>
    </row>
    <row r="326" spans="1:65" s="2" customFormat="1" x14ac:dyDescent="0.2">
      <c r="A326" s="34"/>
      <c r="B326" s="35"/>
      <c r="C326" s="36"/>
      <c r="D326" s="206" t="s">
        <v>166</v>
      </c>
      <c r="E326" s="36"/>
      <c r="F326" s="207" t="s">
        <v>499</v>
      </c>
      <c r="G326" s="36"/>
      <c r="H326" s="36"/>
      <c r="I326" s="208"/>
      <c r="J326" s="36"/>
      <c r="K326" s="36"/>
      <c r="L326" s="39"/>
      <c r="M326" s="209"/>
      <c r="N326" s="210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6" t="s">
        <v>166</v>
      </c>
      <c r="AU326" s="16" t="s">
        <v>95</v>
      </c>
    </row>
    <row r="327" spans="1:65" s="13" customFormat="1" x14ac:dyDescent="0.2">
      <c r="B327" s="213"/>
      <c r="C327" s="214"/>
      <c r="D327" s="211" t="s">
        <v>170</v>
      </c>
      <c r="E327" s="215" t="s">
        <v>1</v>
      </c>
      <c r="F327" s="216" t="s">
        <v>500</v>
      </c>
      <c r="G327" s="214"/>
      <c r="H327" s="217">
        <v>8606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170</v>
      </c>
      <c r="AU327" s="223" t="s">
        <v>95</v>
      </c>
      <c r="AV327" s="13" t="s">
        <v>95</v>
      </c>
      <c r="AW327" s="13" t="s">
        <v>42</v>
      </c>
      <c r="AX327" s="13" t="s">
        <v>93</v>
      </c>
      <c r="AY327" s="223" t="s">
        <v>157</v>
      </c>
    </row>
    <row r="328" spans="1:65" s="2" customFormat="1" ht="24.2" customHeight="1" x14ac:dyDescent="0.2">
      <c r="A328" s="34"/>
      <c r="B328" s="35"/>
      <c r="C328" s="193" t="s">
        <v>501</v>
      </c>
      <c r="D328" s="193" t="s">
        <v>159</v>
      </c>
      <c r="E328" s="194" t="s">
        <v>502</v>
      </c>
      <c r="F328" s="195" t="s">
        <v>503</v>
      </c>
      <c r="G328" s="196" t="s">
        <v>287</v>
      </c>
      <c r="H328" s="197">
        <v>6</v>
      </c>
      <c r="I328" s="198"/>
      <c r="J328" s="199">
        <f>ROUND(I328*H328,2)</f>
        <v>0</v>
      </c>
      <c r="K328" s="195" t="s">
        <v>163</v>
      </c>
      <c r="L328" s="39"/>
      <c r="M328" s="200" t="s">
        <v>1</v>
      </c>
      <c r="N328" s="201" t="s">
        <v>51</v>
      </c>
      <c r="O328" s="71"/>
      <c r="P328" s="202">
        <f>O328*H328</f>
        <v>0</v>
      </c>
      <c r="Q328" s="202">
        <v>0</v>
      </c>
      <c r="R328" s="202">
        <f>Q328*H328</f>
        <v>0</v>
      </c>
      <c r="S328" s="202">
        <v>4.0000000000000001E-3</v>
      </c>
      <c r="T328" s="203">
        <f>S328*H328</f>
        <v>2.4E-2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4" t="s">
        <v>164</v>
      </c>
      <c r="AT328" s="204" t="s">
        <v>159</v>
      </c>
      <c r="AU328" s="204" t="s">
        <v>95</v>
      </c>
      <c r="AY328" s="16" t="s">
        <v>157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6" t="s">
        <v>93</v>
      </c>
      <c r="BK328" s="205">
        <f>ROUND(I328*H328,2)</f>
        <v>0</v>
      </c>
      <c r="BL328" s="16" t="s">
        <v>164</v>
      </c>
      <c r="BM328" s="204" t="s">
        <v>504</v>
      </c>
    </row>
    <row r="329" spans="1:65" s="2" customFormat="1" x14ac:dyDescent="0.2">
      <c r="A329" s="34"/>
      <c r="B329" s="35"/>
      <c r="C329" s="36"/>
      <c r="D329" s="206" t="s">
        <v>166</v>
      </c>
      <c r="E329" s="36"/>
      <c r="F329" s="207" t="s">
        <v>505</v>
      </c>
      <c r="G329" s="36"/>
      <c r="H329" s="36"/>
      <c r="I329" s="208"/>
      <c r="J329" s="36"/>
      <c r="K329" s="36"/>
      <c r="L329" s="39"/>
      <c r="M329" s="209"/>
      <c r="N329" s="210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6" t="s">
        <v>166</v>
      </c>
      <c r="AU329" s="16" t="s">
        <v>95</v>
      </c>
    </row>
    <row r="330" spans="1:65" s="2" customFormat="1" ht="19.5" x14ac:dyDescent="0.2">
      <c r="A330" s="34"/>
      <c r="B330" s="35"/>
      <c r="C330" s="36"/>
      <c r="D330" s="211" t="s">
        <v>168</v>
      </c>
      <c r="E330" s="36"/>
      <c r="F330" s="212" t="s">
        <v>506</v>
      </c>
      <c r="G330" s="36"/>
      <c r="H330" s="36"/>
      <c r="I330" s="208"/>
      <c r="J330" s="36"/>
      <c r="K330" s="36"/>
      <c r="L330" s="39"/>
      <c r="M330" s="209"/>
      <c r="N330" s="210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6" t="s">
        <v>168</v>
      </c>
      <c r="AU330" s="16" t="s">
        <v>95</v>
      </c>
    </row>
    <row r="331" spans="1:65" s="2" customFormat="1" ht="24.2" customHeight="1" x14ac:dyDescent="0.2">
      <c r="A331" s="34"/>
      <c r="B331" s="35"/>
      <c r="C331" s="193" t="s">
        <v>507</v>
      </c>
      <c r="D331" s="193" t="s">
        <v>159</v>
      </c>
      <c r="E331" s="194" t="s">
        <v>508</v>
      </c>
      <c r="F331" s="195" t="s">
        <v>509</v>
      </c>
      <c r="G331" s="196" t="s">
        <v>162</v>
      </c>
      <c r="H331" s="197">
        <v>32.384</v>
      </c>
      <c r="I331" s="198"/>
      <c r="J331" s="199">
        <f>ROUND(I331*H331,2)</f>
        <v>0</v>
      </c>
      <c r="K331" s="195" t="s">
        <v>163</v>
      </c>
      <c r="L331" s="39"/>
      <c r="M331" s="200" t="s">
        <v>1</v>
      </c>
      <c r="N331" s="201" t="s">
        <v>51</v>
      </c>
      <c r="O331" s="71"/>
      <c r="P331" s="202">
        <f>O331*H331</f>
        <v>0</v>
      </c>
      <c r="Q331" s="202">
        <v>2.3000000000000001E-4</v>
      </c>
      <c r="R331" s="202">
        <f>Q331*H331</f>
        <v>7.4483200000000005E-3</v>
      </c>
      <c r="S331" s="202">
        <v>0</v>
      </c>
      <c r="T331" s="203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4" t="s">
        <v>164</v>
      </c>
      <c r="AT331" s="204" t="s">
        <v>159</v>
      </c>
      <c r="AU331" s="204" t="s">
        <v>95</v>
      </c>
      <c r="AY331" s="16" t="s">
        <v>157</v>
      </c>
      <c r="BE331" s="205">
        <f>IF(N331="základní",J331,0)</f>
        <v>0</v>
      </c>
      <c r="BF331" s="205">
        <f>IF(N331="snížená",J331,0)</f>
        <v>0</v>
      </c>
      <c r="BG331" s="205">
        <f>IF(N331="zákl. přenesená",J331,0)</f>
        <v>0</v>
      </c>
      <c r="BH331" s="205">
        <f>IF(N331="sníž. přenesená",J331,0)</f>
        <v>0</v>
      </c>
      <c r="BI331" s="205">
        <f>IF(N331="nulová",J331,0)</f>
        <v>0</v>
      </c>
      <c r="BJ331" s="16" t="s">
        <v>93</v>
      </c>
      <c r="BK331" s="205">
        <f>ROUND(I331*H331,2)</f>
        <v>0</v>
      </c>
      <c r="BL331" s="16" t="s">
        <v>164</v>
      </c>
      <c r="BM331" s="204" t="s">
        <v>510</v>
      </c>
    </row>
    <row r="332" spans="1:65" s="2" customFormat="1" x14ac:dyDescent="0.2">
      <c r="A332" s="34"/>
      <c r="B332" s="35"/>
      <c r="C332" s="36"/>
      <c r="D332" s="206" t="s">
        <v>166</v>
      </c>
      <c r="E332" s="36"/>
      <c r="F332" s="207" t="s">
        <v>511</v>
      </c>
      <c r="G332" s="36"/>
      <c r="H332" s="36"/>
      <c r="I332" s="208"/>
      <c r="J332" s="36"/>
      <c r="K332" s="36"/>
      <c r="L332" s="39"/>
      <c r="M332" s="209"/>
      <c r="N332" s="210"/>
      <c r="O332" s="71"/>
      <c r="P332" s="71"/>
      <c r="Q332" s="71"/>
      <c r="R332" s="71"/>
      <c r="S332" s="71"/>
      <c r="T332" s="72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6" t="s">
        <v>166</v>
      </c>
      <c r="AU332" s="16" t="s">
        <v>95</v>
      </c>
    </row>
    <row r="333" spans="1:65" s="13" customFormat="1" x14ac:dyDescent="0.2">
      <c r="B333" s="213"/>
      <c r="C333" s="214"/>
      <c r="D333" s="211" t="s">
        <v>170</v>
      </c>
      <c r="E333" s="215" t="s">
        <v>1</v>
      </c>
      <c r="F333" s="216" t="s">
        <v>512</v>
      </c>
      <c r="G333" s="214"/>
      <c r="H333" s="217">
        <v>17.7</v>
      </c>
      <c r="I333" s="218"/>
      <c r="J333" s="214"/>
      <c r="K333" s="214"/>
      <c r="L333" s="219"/>
      <c r="M333" s="220"/>
      <c r="N333" s="221"/>
      <c r="O333" s="221"/>
      <c r="P333" s="221"/>
      <c r="Q333" s="221"/>
      <c r="R333" s="221"/>
      <c r="S333" s="221"/>
      <c r="T333" s="222"/>
      <c r="AT333" s="223" t="s">
        <v>170</v>
      </c>
      <c r="AU333" s="223" t="s">
        <v>95</v>
      </c>
      <c r="AV333" s="13" t="s">
        <v>95</v>
      </c>
      <c r="AW333" s="13" t="s">
        <v>42</v>
      </c>
      <c r="AX333" s="13" t="s">
        <v>86</v>
      </c>
      <c r="AY333" s="223" t="s">
        <v>157</v>
      </c>
    </row>
    <row r="334" spans="1:65" s="13" customFormat="1" x14ac:dyDescent="0.2">
      <c r="B334" s="213"/>
      <c r="C334" s="214"/>
      <c r="D334" s="211" t="s">
        <v>170</v>
      </c>
      <c r="E334" s="215" t="s">
        <v>1</v>
      </c>
      <c r="F334" s="216" t="s">
        <v>513</v>
      </c>
      <c r="G334" s="214"/>
      <c r="H334" s="217">
        <v>14.683999999999999</v>
      </c>
      <c r="I334" s="218"/>
      <c r="J334" s="214"/>
      <c r="K334" s="214"/>
      <c r="L334" s="219"/>
      <c r="M334" s="220"/>
      <c r="N334" s="221"/>
      <c r="O334" s="221"/>
      <c r="P334" s="221"/>
      <c r="Q334" s="221"/>
      <c r="R334" s="221"/>
      <c r="S334" s="221"/>
      <c r="T334" s="222"/>
      <c r="AT334" s="223" t="s">
        <v>170</v>
      </c>
      <c r="AU334" s="223" t="s">
        <v>95</v>
      </c>
      <c r="AV334" s="13" t="s">
        <v>95</v>
      </c>
      <c r="AW334" s="13" t="s">
        <v>42</v>
      </c>
      <c r="AX334" s="13" t="s">
        <v>86</v>
      </c>
      <c r="AY334" s="223" t="s">
        <v>157</v>
      </c>
    </row>
    <row r="335" spans="1:65" s="14" customFormat="1" x14ac:dyDescent="0.2">
      <c r="B335" s="224"/>
      <c r="C335" s="225"/>
      <c r="D335" s="211" t="s">
        <v>170</v>
      </c>
      <c r="E335" s="226" t="s">
        <v>1</v>
      </c>
      <c r="F335" s="227" t="s">
        <v>194</v>
      </c>
      <c r="G335" s="225"/>
      <c r="H335" s="228">
        <v>32.384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AT335" s="234" t="s">
        <v>170</v>
      </c>
      <c r="AU335" s="234" t="s">
        <v>95</v>
      </c>
      <c r="AV335" s="14" t="s">
        <v>164</v>
      </c>
      <c r="AW335" s="14" t="s">
        <v>42</v>
      </c>
      <c r="AX335" s="14" t="s">
        <v>93</v>
      </c>
      <c r="AY335" s="234" t="s">
        <v>157</v>
      </c>
    </row>
    <row r="336" spans="1:65" s="2" customFormat="1" ht="24.2" customHeight="1" x14ac:dyDescent="0.2">
      <c r="A336" s="34"/>
      <c r="B336" s="35"/>
      <c r="C336" s="193" t="s">
        <v>514</v>
      </c>
      <c r="D336" s="193" t="s">
        <v>159</v>
      </c>
      <c r="E336" s="194" t="s">
        <v>515</v>
      </c>
      <c r="F336" s="195" t="s">
        <v>516</v>
      </c>
      <c r="G336" s="196" t="s">
        <v>174</v>
      </c>
      <c r="H336" s="197">
        <v>8.9309999999999992</v>
      </c>
      <c r="I336" s="198"/>
      <c r="J336" s="199">
        <f>ROUND(I336*H336,2)</f>
        <v>0</v>
      </c>
      <c r="K336" s="195" t="s">
        <v>163</v>
      </c>
      <c r="L336" s="39"/>
      <c r="M336" s="200" t="s">
        <v>1</v>
      </c>
      <c r="N336" s="201" t="s">
        <v>51</v>
      </c>
      <c r="O336" s="71"/>
      <c r="P336" s="202">
        <f>O336*H336</f>
        <v>0</v>
      </c>
      <c r="Q336" s="202">
        <v>8.8999999999999999E-3</v>
      </c>
      <c r="R336" s="202">
        <f>Q336*H336</f>
        <v>7.9485899999999998E-2</v>
      </c>
      <c r="S336" s="202">
        <v>0</v>
      </c>
      <c r="T336" s="20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4" t="s">
        <v>164</v>
      </c>
      <c r="AT336" s="204" t="s">
        <v>159</v>
      </c>
      <c r="AU336" s="204" t="s">
        <v>95</v>
      </c>
      <c r="AY336" s="16" t="s">
        <v>157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6" t="s">
        <v>93</v>
      </c>
      <c r="BK336" s="205">
        <f>ROUND(I336*H336,2)</f>
        <v>0</v>
      </c>
      <c r="BL336" s="16" t="s">
        <v>164</v>
      </c>
      <c r="BM336" s="204" t="s">
        <v>517</v>
      </c>
    </row>
    <row r="337" spans="1:65" s="2" customFormat="1" x14ac:dyDescent="0.2">
      <c r="A337" s="34"/>
      <c r="B337" s="35"/>
      <c r="C337" s="36"/>
      <c r="D337" s="206" t="s">
        <v>166</v>
      </c>
      <c r="E337" s="36"/>
      <c r="F337" s="207" t="s">
        <v>518</v>
      </c>
      <c r="G337" s="36"/>
      <c r="H337" s="36"/>
      <c r="I337" s="208"/>
      <c r="J337" s="36"/>
      <c r="K337" s="36"/>
      <c r="L337" s="39"/>
      <c r="M337" s="209"/>
      <c r="N337" s="210"/>
      <c r="O337" s="71"/>
      <c r="P337" s="71"/>
      <c r="Q337" s="71"/>
      <c r="R337" s="71"/>
      <c r="S337" s="71"/>
      <c r="T337" s="72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6" t="s">
        <v>166</v>
      </c>
      <c r="AU337" s="16" t="s">
        <v>95</v>
      </c>
    </row>
    <row r="338" spans="1:65" s="13" customFormat="1" ht="22.5" x14ac:dyDescent="0.2">
      <c r="B338" s="213"/>
      <c r="C338" s="214"/>
      <c r="D338" s="211" t="s">
        <v>170</v>
      </c>
      <c r="E338" s="215" t="s">
        <v>1</v>
      </c>
      <c r="F338" s="216" t="s">
        <v>519</v>
      </c>
      <c r="G338" s="214"/>
      <c r="H338" s="217">
        <v>8.9309999999999992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170</v>
      </c>
      <c r="AU338" s="223" t="s">
        <v>95</v>
      </c>
      <c r="AV338" s="13" t="s">
        <v>95</v>
      </c>
      <c r="AW338" s="13" t="s">
        <v>42</v>
      </c>
      <c r="AX338" s="13" t="s">
        <v>93</v>
      </c>
      <c r="AY338" s="223" t="s">
        <v>157</v>
      </c>
    </row>
    <row r="339" spans="1:65" s="2" customFormat="1" ht="33" customHeight="1" x14ac:dyDescent="0.2">
      <c r="A339" s="34"/>
      <c r="B339" s="35"/>
      <c r="C339" s="193" t="s">
        <v>520</v>
      </c>
      <c r="D339" s="193" t="s">
        <v>159</v>
      </c>
      <c r="E339" s="194" t="s">
        <v>521</v>
      </c>
      <c r="F339" s="195" t="s">
        <v>522</v>
      </c>
      <c r="G339" s="196" t="s">
        <v>162</v>
      </c>
      <c r="H339" s="197">
        <v>62</v>
      </c>
      <c r="I339" s="198"/>
      <c r="J339" s="199">
        <f>ROUND(I339*H339,2)</f>
        <v>0</v>
      </c>
      <c r="K339" s="195" t="s">
        <v>163</v>
      </c>
      <c r="L339" s="39"/>
      <c r="M339" s="200" t="s">
        <v>1</v>
      </c>
      <c r="N339" s="201" t="s">
        <v>51</v>
      </c>
      <c r="O339" s="71"/>
      <c r="P339" s="202">
        <f>O339*H339</f>
        <v>0</v>
      </c>
      <c r="Q339" s="202">
        <v>1.75E-3</v>
      </c>
      <c r="R339" s="202">
        <f>Q339*H339</f>
        <v>0.1085</v>
      </c>
      <c r="S339" s="202">
        <v>2E-3</v>
      </c>
      <c r="T339" s="203">
        <f>S339*H339</f>
        <v>0.124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4" t="s">
        <v>164</v>
      </c>
      <c r="AT339" s="204" t="s">
        <v>159</v>
      </c>
      <c r="AU339" s="204" t="s">
        <v>95</v>
      </c>
      <c r="AY339" s="16" t="s">
        <v>157</v>
      </c>
      <c r="BE339" s="205">
        <f>IF(N339="základní",J339,0)</f>
        <v>0</v>
      </c>
      <c r="BF339" s="205">
        <f>IF(N339="snížená",J339,0)</f>
        <v>0</v>
      </c>
      <c r="BG339" s="205">
        <f>IF(N339="zákl. přenesená",J339,0)</f>
        <v>0</v>
      </c>
      <c r="BH339" s="205">
        <f>IF(N339="sníž. přenesená",J339,0)</f>
        <v>0</v>
      </c>
      <c r="BI339" s="205">
        <f>IF(N339="nulová",J339,0)</f>
        <v>0</v>
      </c>
      <c r="BJ339" s="16" t="s">
        <v>93</v>
      </c>
      <c r="BK339" s="205">
        <f>ROUND(I339*H339,2)</f>
        <v>0</v>
      </c>
      <c r="BL339" s="16" t="s">
        <v>164</v>
      </c>
      <c r="BM339" s="204" t="s">
        <v>523</v>
      </c>
    </row>
    <row r="340" spans="1:65" s="2" customFormat="1" x14ac:dyDescent="0.2">
      <c r="A340" s="34"/>
      <c r="B340" s="35"/>
      <c r="C340" s="36"/>
      <c r="D340" s="206" t="s">
        <v>166</v>
      </c>
      <c r="E340" s="36"/>
      <c r="F340" s="207" t="s">
        <v>524</v>
      </c>
      <c r="G340" s="36"/>
      <c r="H340" s="36"/>
      <c r="I340" s="208"/>
      <c r="J340" s="36"/>
      <c r="K340" s="36"/>
      <c r="L340" s="39"/>
      <c r="M340" s="209"/>
      <c r="N340" s="210"/>
      <c r="O340" s="71"/>
      <c r="P340" s="71"/>
      <c r="Q340" s="71"/>
      <c r="R340" s="71"/>
      <c r="S340" s="71"/>
      <c r="T340" s="72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6" t="s">
        <v>166</v>
      </c>
      <c r="AU340" s="16" t="s">
        <v>95</v>
      </c>
    </row>
    <row r="341" spans="1:65" s="2" customFormat="1" ht="29.25" x14ac:dyDescent="0.2">
      <c r="A341" s="34"/>
      <c r="B341" s="35"/>
      <c r="C341" s="36"/>
      <c r="D341" s="211" t="s">
        <v>168</v>
      </c>
      <c r="E341" s="36"/>
      <c r="F341" s="212" t="s">
        <v>525</v>
      </c>
      <c r="G341" s="36"/>
      <c r="H341" s="36"/>
      <c r="I341" s="208"/>
      <c r="J341" s="36"/>
      <c r="K341" s="36"/>
      <c r="L341" s="39"/>
      <c r="M341" s="209"/>
      <c r="N341" s="210"/>
      <c r="O341" s="71"/>
      <c r="P341" s="71"/>
      <c r="Q341" s="71"/>
      <c r="R341" s="71"/>
      <c r="S341" s="71"/>
      <c r="T341" s="72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6" t="s">
        <v>168</v>
      </c>
      <c r="AU341" s="16" t="s">
        <v>95</v>
      </c>
    </row>
    <row r="342" spans="1:65" s="13" customFormat="1" x14ac:dyDescent="0.2">
      <c r="B342" s="213"/>
      <c r="C342" s="214"/>
      <c r="D342" s="211" t="s">
        <v>170</v>
      </c>
      <c r="E342" s="215" t="s">
        <v>1</v>
      </c>
      <c r="F342" s="216" t="s">
        <v>526</v>
      </c>
      <c r="G342" s="214"/>
      <c r="H342" s="217">
        <v>62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170</v>
      </c>
      <c r="AU342" s="223" t="s">
        <v>95</v>
      </c>
      <c r="AV342" s="13" t="s">
        <v>95</v>
      </c>
      <c r="AW342" s="13" t="s">
        <v>42</v>
      </c>
      <c r="AX342" s="13" t="s">
        <v>93</v>
      </c>
      <c r="AY342" s="223" t="s">
        <v>157</v>
      </c>
    </row>
    <row r="343" spans="1:65" s="12" customFormat="1" ht="22.9" customHeight="1" x14ac:dyDescent="0.2">
      <c r="B343" s="177"/>
      <c r="C343" s="178"/>
      <c r="D343" s="179" t="s">
        <v>85</v>
      </c>
      <c r="E343" s="191" t="s">
        <v>527</v>
      </c>
      <c r="F343" s="191" t="s">
        <v>528</v>
      </c>
      <c r="G343" s="178"/>
      <c r="H343" s="178"/>
      <c r="I343" s="181"/>
      <c r="J343" s="192">
        <f>BK343</f>
        <v>0</v>
      </c>
      <c r="K343" s="178"/>
      <c r="L343" s="183"/>
      <c r="M343" s="184"/>
      <c r="N343" s="185"/>
      <c r="O343" s="185"/>
      <c r="P343" s="186">
        <f>SUM(P344:P371)</f>
        <v>0</v>
      </c>
      <c r="Q343" s="185"/>
      <c r="R343" s="186">
        <f>SUM(R344:R371)</f>
        <v>0</v>
      </c>
      <c r="S343" s="185"/>
      <c r="T343" s="187">
        <f>SUM(T344:T371)</f>
        <v>0</v>
      </c>
      <c r="AR343" s="188" t="s">
        <v>93</v>
      </c>
      <c r="AT343" s="189" t="s">
        <v>85</v>
      </c>
      <c r="AU343" s="189" t="s">
        <v>93</v>
      </c>
      <c r="AY343" s="188" t="s">
        <v>157</v>
      </c>
      <c r="BK343" s="190">
        <f>SUM(BK344:BK371)</f>
        <v>0</v>
      </c>
    </row>
    <row r="344" spans="1:65" s="2" customFormat="1" ht="24.2" customHeight="1" x14ac:dyDescent="0.2">
      <c r="A344" s="34"/>
      <c r="B344" s="35"/>
      <c r="C344" s="193" t="s">
        <v>529</v>
      </c>
      <c r="D344" s="193" t="s">
        <v>159</v>
      </c>
      <c r="E344" s="194" t="s">
        <v>530</v>
      </c>
      <c r="F344" s="195" t="s">
        <v>531</v>
      </c>
      <c r="G344" s="196" t="s">
        <v>212</v>
      </c>
      <c r="H344" s="197">
        <v>415.8</v>
      </c>
      <c r="I344" s="198"/>
      <c r="J344" s="199">
        <f>ROUND(I344*H344,2)</f>
        <v>0</v>
      </c>
      <c r="K344" s="195" t="s">
        <v>163</v>
      </c>
      <c r="L344" s="39"/>
      <c r="M344" s="200" t="s">
        <v>1</v>
      </c>
      <c r="N344" s="201" t="s">
        <v>51</v>
      </c>
      <c r="O344" s="71"/>
      <c r="P344" s="202">
        <f>O344*H344</f>
        <v>0</v>
      </c>
      <c r="Q344" s="202">
        <v>0</v>
      </c>
      <c r="R344" s="202">
        <f>Q344*H344</f>
        <v>0</v>
      </c>
      <c r="S344" s="202">
        <v>0</v>
      </c>
      <c r="T344" s="203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04" t="s">
        <v>164</v>
      </c>
      <c r="AT344" s="204" t="s">
        <v>159</v>
      </c>
      <c r="AU344" s="204" t="s">
        <v>95</v>
      </c>
      <c r="AY344" s="16" t="s">
        <v>157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6" t="s">
        <v>93</v>
      </c>
      <c r="BK344" s="205">
        <f>ROUND(I344*H344,2)</f>
        <v>0</v>
      </c>
      <c r="BL344" s="16" t="s">
        <v>164</v>
      </c>
      <c r="BM344" s="204" t="s">
        <v>532</v>
      </c>
    </row>
    <row r="345" spans="1:65" s="2" customFormat="1" x14ac:dyDescent="0.2">
      <c r="A345" s="34"/>
      <c r="B345" s="35"/>
      <c r="C345" s="36"/>
      <c r="D345" s="206" t="s">
        <v>166</v>
      </c>
      <c r="E345" s="36"/>
      <c r="F345" s="207" t="s">
        <v>533</v>
      </c>
      <c r="G345" s="36"/>
      <c r="H345" s="36"/>
      <c r="I345" s="208"/>
      <c r="J345" s="36"/>
      <c r="K345" s="36"/>
      <c r="L345" s="39"/>
      <c r="M345" s="209"/>
      <c r="N345" s="210"/>
      <c r="O345" s="71"/>
      <c r="P345" s="71"/>
      <c r="Q345" s="71"/>
      <c r="R345" s="71"/>
      <c r="S345" s="71"/>
      <c r="T345" s="72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6" t="s">
        <v>166</v>
      </c>
      <c r="AU345" s="16" t="s">
        <v>95</v>
      </c>
    </row>
    <row r="346" spans="1:65" s="13" customFormat="1" x14ac:dyDescent="0.2">
      <c r="B346" s="213"/>
      <c r="C346" s="214"/>
      <c r="D346" s="211" t="s">
        <v>170</v>
      </c>
      <c r="E346" s="215" t="s">
        <v>1</v>
      </c>
      <c r="F346" s="216" t="s">
        <v>534</v>
      </c>
      <c r="G346" s="214"/>
      <c r="H346" s="217">
        <v>415.8</v>
      </c>
      <c r="I346" s="218"/>
      <c r="J346" s="214"/>
      <c r="K346" s="214"/>
      <c r="L346" s="219"/>
      <c r="M346" s="220"/>
      <c r="N346" s="221"/>
      <c r="O346" s="221"/>
      <c r="P346" s="221"/>
      <c r="Q346" s="221"/>
      <c r="R346" s="221"/>
      <c r="S346" s="221"/>
      <c r="T346" s="222"/>
      <c r="AT346" s="223" t="s">
        <v>170</v>
      </c>
      <c r="AU346" s="223" t="s">
        <v>95</v>
      </c>
      <c r="AV346" s="13" t="s">
        <v>95</v>
      </c>
      <c r="AW346" s="13" t="s">
        <v>42</v>
      </c>
      <c r="AX346" s="13" t="s">
        <v>93</v>
      </c>
      <c r="AY346" s="223" t="s">
        <v>157</v>
      </c>
    </row>
    <row r="347" spans="1:65" s="2" customFormat="1" ht="24.2" customHeight="1" x14ac:dyDescent="0.2">
      <c r="A347" s="34"/>
      <c r="B347" s="35"/>
      <c r="C347" s="193" t="s">
        <v>535</v>
      </c>
      <c r="D347" s="193" t="s">
        <v>159</v>
      </c>
      <c r="E347" s="194" t="s">
        <v>536</v>
      </c>
      <c r="F347" s="195" t="s">
        <v>537</v>
      </c>
      <c r="G347" s="196" t="s">
        <v>212</v>
      </c>
      <c r="H347" s="197">
        <v>831.6</v>
      </c>
      <c r="I347" s="198"/>
      <c r="J347" s="199">
        <f>ROUND(I347*H347,2)</f>
        <v>0</v>
      </c>
      <c r="K347" s="195" t="s">
        <v>163</v>
      </c>
      <c r="L347" s="39"/>
      <c r="M347" s="200" t="s">
        <v>1</v>
      </c>
      <c r="N347" s="201" t="s">
        <v>51</v>
      </c>
      <c r="O347" s="71"/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4" t="s">
        <v>164</v>
      </c>
      <c r="AT347" s="204" t="s">
        <v>159</v>
      </c>
      <c r="AU347" s="204" t="s">
        <v>95</v>
      </c>
      <c r="AY347" s="16" t="s">
        <v>157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6" t="s">
        <v>93</v>
      </c>
      <c r="BK347" s="205">
        <f>ROUND(I347*H347,2)</f>
        <v>0</v>
      </c>
      <c r="BL347" s="16" t="s">
        <v>164</v>
      </c>
      <c r="BM347" s="204" t="s">
        <v>538</v>
      </c>
    </row>
    <row r="348" spans="1:65" s="2" customFormat="1" x14ac:dyDescent="0.2">
      <c r="A348" s="34"/>
      <c r="B348" s="35"/>
      <c r="C348" s="36"/>
      <c r="D348" s="206" t="s">
        <v>166</v>
      </c>
      <c r="E348" s="36"/>
      <c r="F348" s="207" t="s">
        <v>539</v>
      </c>
      <c r="G348" s="36"/>
      <c r="H348" s="36"/>
      <c r="I348" s="208"/>
      <c r="J348" s="36"/>
      <c r="K348" s="36"/>
      <c r="L348" s="39"/>
      <c r="M348" s="209"/>
      <c r="N348" s="210"/>
      <c r="O348" s="71"/>
      <c r="P348" s="71"/>
      <c r="Q348" s="71"/>
      <c r="R348" s="71"/>
      <c r="S348" s="71"/>
      <c r="T348" s="72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6" t="s">
        <v>166</v>
      </c>
      <c r="AU348" s="16" t="s">
        <v>95</v>
      </c>
    </row>
    <row r="349" spans="1:65" s="13" customFormat="1" x14ac:dyDescent="0.2">
      <c r="B349" s="213"/>
      <c r="C349" s="214"/>
      <c r="D349" s="211" t="s">
        <v>170</v>
      </c>
      <c r="E349" s="215" t="s">
        <v>1</v>
      </c>
      <c r="F349" s="216" t="s">
        <v>540</v>
      </c>
      <c r="G349" s="214"/>
      <c r="H349" s="217">
        <v>831.6</v>
      </c>
      <c r="I349" s="218"/>
      <c r="J349" s="214"/>
      <c r="K349" s="214"/>
      <c r="L349" s="219"/>
      <c r="M349" s="220"/>
      <c r="N349" s="221"/>
      <c r="O349" s="221"/>
      <c r="P349" s="221"/>
      <c r="Q349" s="221"/>
      <c r="R349" s="221"/>
      <c r="S349" s="221"/>
      <c r="T349" s="222"/>
      <c r="AT349" s="223" t="s">
        <v>170</v>
      </c>
      <c r="AU349" s="223" t="s">
        <v>95</v>
      </c>
      <c r="AV349" s="13" t="s">
        <v>95</v>
      </c>
      <c r="AW349" s="13" t="s">
        <v>42</v>
      </c>
      <c r="AX349" s="13" t="s">
        <v>93</v>
      </c>
      <c r="AY349" s="223" t="s">
        <v>157</v>
      </c>
    </row>
    <row r="350" spans="1:65" s="2" customFormat="1" ht="24.2" customHeight="1" x14ac:dyDescent="0.2">
      <c r="A350" s="34"/>
      <c r="B350" s="35"/>
      <c r="C350" s="193" t="s">
        <v>541</v>
      </c>
      <c r="D350" s="193" t="s">
        <v>159</v>
      </c>
      <c r="E350" s="194" t="s">
        <v>542</v>
      </c>
      <c r="F350" s="195" t="s">
        <v>543</v>
      </c>
      <c r="G350" s="196" t="s">
        <v>212</v>
      </c>
      <c r="H350" s="197">
        <v>415.8</v>
      </c>
      <c r="I350" s="198"/>
      <c r="J350" s="199">
        <f>ROUND(I350*H350,2)</f>
        <v>0</v>
      </c>
      <c r="K350" s="195" t="s">
        <v>163</v>
      </c>
      <c r="L350" s="39"/>
      <c r="M350" s="200" t="s">
        <v>1</v>
      </c>
      <c r="N350" s="201" t="s">
        <v>51</v>
      </c>
      <c r="O350" s="71"/>
      <c r="P350" s="202">
        <f>O350*H350</f>
        <v>0</v>
      </c>
      <c r="Q350" s="202">
        <v>0</v>
      </c>
      <c r="R350" s="202">
        <f>Q350*H350</f>
        <v>0</v>
      </c>
      <c r="S350" s="202">
        <v>0</v>
      </c>
      <c r="T350" s="203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4" t="s">
        <v>164</v>
      </c>
      <c r="AT350" s="204" t="s">
        <v>159</v>
      </c>
      <c r="AU350" s="204" t="s">
        <v>95</v>
      </c>
      <c r="AY350" s="16" t="s">
        <v>157</v>
      </c>
      <c r="BE350" s="205">
        <f>IF(N350="základní",J350,0)</f>
        <v>0</v>
      </c>
      <c r="BF350" s="205">
        <f>IF(N350="snížená",J350,0)</f>
        <v>0</v>
      </c>
      <c r="BG350" s="205">
        <f>IF(N350="zákl. přenesená",J350,0)</f>
        <v>0</v>
      </c>
      <c r="BH350" s="205">
        <f>IF(N350="sníž. přenesená",J350,0)</f>
        <v>0</v>
      </c>
      <c r="BI350" s="205">
        <f>IF(N350="nulová",J350,0)</f>
        <v>0</v>
      </c>
      <c r="BJ350" s="16" t="s">
        <v>93</v>
      </c>
      <c r="BK350" s="205">
        <f>ROUND(I350*H350,2)</f>
        <v>0</v>
      </c>
      <c r="BL350" s="16" t="s">
        <v>164</v>
      </c>
      <c r="BM350" s="204" t="s">
        <v>544</v>
      </c>
    </row>
    <row r="351" spans="1:65" s="2" customFormat="1" x14ac:dyDescent="0.2">
      <c r="A351" s="34"/>
      <c r="B351" s="35"/>
      <c r="C351" s="36"/>
      <c r="D351" s="206" t="s">
        <v>166</v>
      </c>
      <c r="E351" s="36"/>
      <c r="F351" s="207" t="s">
        <v>545</v>
      </c>
      <c r="G351" s="36"/>
      <c r="H351" s="36"/>
      <c r="I351" s="208"/>
      <c r="J351" s="36"/>
      <c r="K351" s="36"/>
      <c r="L351" s="39"/>
      <c r="M351" s="209"/>
      <c r="N351" s="210"/>
      <c r="O351" s="71"/>
      <c r="P351" s="71"/>
      <c r="Q351" s="71"/>
      <c r="R351" s="71"/>
      <c r="S351" s="71"/>
      <c r="T351" s="72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166</v>
      </c>
      <c r="AU351" s="16" t="s">
        <v>95</v>
      </c>
    </row>
    <row r="352" spans="1:65" s="2" customFormat="1" ht="19.5" x14ac:dyDescent="0.2">
      <c r="A352" s="34"/>
      <c r="B352" s="35"/>
      <c r="C352" s="36"/>
      <c r="D352" s="211" t="s">
        <v>168</v>
      </c>
      <c r="E352" s="36"/>
      <c r="F352" s="212" t="s">
        <v>546</v>
      </c>
      <c r="G352" s="36"/>
      <c r="H352" s="36"/>
      <c r="I352" s="208"/>
      <c r="J352" s="36"/>
      <c r="K352" s="36"/>
      <c r="L352" s="39"/>
      <c r="M352" s="209"/>
      <c r="N352" s="210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6" t="s">
        <v>168</v>
      </c>
      <c r="AU352" s="16" t="s">
        <v>95</v>
      </c>
    </row>
    <row r="353" spans="1:65" s="2" customFormat="1" ht="24.2" customHeight="1" x14ac:dyDescent="0.2">
      <c r="A353" s="34"/>
      <c r="B353" s="35"/>
      <c r="C353" s="193" t="s">
        <v>547</v>
      </c>
      <c r="D353" s="193" t="s">
        <v>159</v>
      </c>
      <c r="E353" s="194" t="s">
        <v>548</v>
      </c>
      <c r="F353" s="195" t="s">
        <v>549</v>
      </c>
      <c r="G353" s="196" t="s">
        <v>212</v>
      </c>
      <c r="H353" s="197">
        <v>1247.4000000000001</v>
      </c>
      <c r="I353" s="198"/>
      <c r="J353" s="199">
        <f>ROUND(I353*H353,2)</f>
        <v>0</v>
      </c>
      <c r="K353" s="195" t="s">
        <v>163</v>
      </c>
      <c r="L353" s="39"/>
      <c r="M353" s="200" t="s">
        <v>1</v>
      </c>
      <c r="N353" s="201" t="s">
        <v>51</v>
      </c>
      <c r="O353" s="71"/>
      <c r="P353" s="202">
        <f>O353*H353</f>
        <v>0</v>
      </c>
      <c r="Q353" s="202">
        <v>0</v>
      </c>
      <c r="R353" s="202">
        <f>Q353*H353</f>
        <v>0</v>
      </c>
      <c r="S353" s="202">
        <v>0</v>
      </c>
      <c r="T353" s="203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04" t="s">
        <v>164</v>
      </c>
      <c r="AT353" s="204" t="s">
        <v>159</v>
      </c>
      <c r="AU353" s="204" t="s">
        <v>95</v>
      </c>
      <c r="AY353" s="16" t="s">
        <v>157</v>
      </c>
      <c r="BE353" s="205">
        <f>IF(N353="základní",J353,0)</f>
        <v>0</v>
      </c>
      <c r="BF353" s="205">
        <f>IF(N353="snížená",J353,0)</f>
        <v>0</v>
      </c>
      <c r="BG353" s="205">
        <f>IF(N353="zákl. přenesená",J353,0)</f>
        <v>0</v>
      </c>
      <c r="BH353" s="205">
        <f>IF(N353="sníž. přenesená",J353,0)</f>
        <v>0</v>
      </c>
      <c r="BI353" s="205">
        <f>IF(N353="nulová",J353,0)</f>
        <v>0</v>
      </c>
      <c r="BJ353" s="16" t="s">
        <v>93</v>
      </c>
      <c r="BK353" s="205">
        <f>ROUND(I353*H353,2)</f>
        <v>0</v>
      </c>
      <c r="BL353" s="16" t="s">
        <v>164</v>
      </c>
      <c r="BM353" s="204" t="s">
        <v>550</v>
      </c>
    </row>
    <row r="354" spans="1:65" s="2" customFormat="1" x14ac:dyDescent="0.2">
      <c r="A354" s="34"/>
      <c r="B354" s="35"/>
      <c r="C354" s="36"/>
      <c r="D354" s="206" t="s">
        <v>166</v>
      </c>
      <c r="E354" s="36"/>
      <c r="F354" s="207" t="s">
        <v>551</v>
      </c>
      <c r="G354" s="36"/>
      <c r="H354" s="36"/>
      <c r="I354" s="208"/>
      <c r="J354" s="36"/>
      <c r="K354" s="36"/>
      <c r="L354" s="39"/>
      <c r="M354" s="209"/>
      <c r="N354" s="210"/>
      <c r="O354" s="71"/>
      <c r="P354" s="71"/>
      <c r="Q354" s="71"/>
      <c r="R354" s="71"/>
      <c r="S354" s="71"/>
      <c r="T354" s="72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6" t="s">
        <v>166</v>
      </c>
      <c r="AU354" s="16" t="s">
        <v>95</v>
      </c>
    </row>
    <row r="355" spans="1:65" s="13" customFormat="1" x14ac:dyDescent="0.2">
      <c r="B355" s="213"/>
      <c r="C355" s="214"/>
      <c r="D355" s="211" t="s">
        <v>170</v>
      </c>
      <c r="E355" s="215" t="s">
        <v>1</v>
      </c>
      <c r="F355" s="216" t="s">
        <v>552</v>
      </c>
      <c r="G355" s="214"/>
      <c r="H355" s="217">
        <v>1247.4000000000001</v>
      </c>
      <c r="I355" s="218"/>
      <c r="J355" s="214"/>
      <c r="K355" s="214"/>
      <c r="L355" s="219"/>
      <c r="M355" s="220"/>
      <c r="N355" s="221"/>
      <c r="O355" s="221"/>
      <c r="P355" s="221"/>
      <c r="Q355" s="221"/>
      <c r="R355" s="221"/>
      <c r="S355" s="221"/>
      <c r="T355" s="222"/>
      <c r="AT355" s="223" t="s">
        <v>170</v>
      </c>
      <c r="AU355" s="223" t="s">
        <v>95</v>
      </c>
      <c r="AV355" s="13" t="s">
        <v>95</v>
      </c>
      <c r="AW355" s="13" t="s">
        <v>42</v>
      </c>
      <c r="AX355" s="13" t="s">
        <v>93</v>
      </c>
      <c r="AY355" s="223" t="s">
        <v>157</v>
      </c>
    </row>
    <row r="356" spans="1:65" s="2" customFormat="1" ht="24.2" customHeight="1" x14ac:dyDescent="0.2">
      <c r="A356" s="34"/>
      <c r="B356" s="35"/>
      <c r="C356" s="193" t="s">
        <v>553</v>
      </c>
      <c r="D356" s="193" t="s">
        <v>159</v>
      </c>
      <c r="E356" s="194" t="s">
        <v>554</v>
      </c>
      <c r="F356" s="195" t="s">
        <v>555</v>
      </c>
      <c r="G356" s="196" t="s">
        <v>212</v>
      </c>
      <c r="H356" s="197">
        <v>465.90699999999998</v>
      </c>
      <c r="I356" s="198"/>
      <c r="J356" s="199">
        <f>ROUND(I356*H356,2)</f>
        <v>0</v>
      </c>
      <c r="K356" s="195" t="s">
        <v>163</v>
      </c>
      <c r="L356" s="39"/>
      <c r="M356" s="200" t="s">
        <v>1</v>
      </c>
      <c r="N356" s="201" t="s">
        <v>51</v>
      </c>
      <c r="O356" s="71"/>
      <c r="P356" s="202">
        <f>O356*H356</f>
        <v>0</v>
      </c>
      <c r="Q356" s="202">
        <v>0</v>
      </c>
      <c r="R356" s="202">
        <f>Q356*H356</f>
        <v>0</v>
      </c>
      <c r="S356" s="202">
        <v>0</v>
      </c>
      <c r="T356" s="20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04" t="s">
        <v>164</v>
      </c>
      <c r="AT356" s="204" t="s">
        <v>159</v>
      </c>
      <c r="AU356" s="204" t="s">
        <v>95</v>
      </c>
      <c r="AY356" s="16" t="s">
        <v>157</v>
      </c>
      <c r="BE356" s="205">
        <f>IF(N356="základní",J356,0)</f>
        <v>0</v>
      </c>
      <c r="BF356" s="205">
        <f>IF(N356="snížená",J356,0)</f>
        <v>0</v>
      </c>
      <c r="BG356" s="205">
        <f>IF(N356="zákl. přenesená",J356,0)</f>
        <v>0</v>
      </c>
      <c r="BH356" s="205">
        <f>IF(N356="sníž. přenesená",J356,0)</f>
        <v>0</v>
      </c>
      <c r="BI356" s="205">
        <f>IF(N356="nulová",J356,0)</f>
        <v>0</v>
      </c>
      <c r="BJ356" s="16" t="s">
        <v>93</v>
      </c>
      <c r="BK356" s="205">
        <f>ROUND(I356*H356,2)</f>
        <v>0</v>
      </c>
      <c r="BL356" s="16" t="s">
        <v>164</v>
      </c>
      <c r="BM356" s="204" t="s">
        <v>556</v>
      </c>
    </row>
    <row r="357" spans="1:65" s="2" customFormat="1" x14ac:dyDescent="0.2">
      <c r="A357" s="34"/>
      <c r="B357" s="35"/>
      <c r="C357" s="36"/>
      <c r="D357" s="206" t="s">
        <v>166</v>
      </c>
      <c r="E357" s="36"/>
      <c r="F357" s="207" t="s">
        <v>557</v>
      </c>
      <c r="G357" s="36"/>
      <c r="H357" s="36"/>
      <c r="I357" s="208"/>
      <c r="J357" s="36"/>
      <c r="K357" s="36"/>
      <c r="L357" s="39"/>
      <c r="M357" s="209"/>
      <c r="N357" s="210"/>
      <c r="O357" s="71"/>
      <c r="P357" s="71"/>
      <c r="Q357" s="71"/>
      <c r="R357" s="71"/>
      <c r="S357" s="71"/>
      <c r="T357" s="72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166</v>
      </c>
      <c r="AU357" s="16" t="s">
        <v>95</v>
      </c>
    </row>
    <row r="358" spans="1:65" s="13" customFormat="1" x14ac:dyDescent="0.2">
      <c r="B358" s="213"/>
      <c r="C358" s="214"/>
      <c r="D358" s="211" t="s">
        <v>170</v>
      </c>
      <c r="E358" s="215" t="s">
        <v>1</v>
      </c>
      <c r="F358" s="216" t="s">
        <v>558</v>
      </c>
      <c r="G358" s="214"/>
      <c r="H358" s="217">
        <v>415.8</v>
      </c>
      <c r="I358" s="218"/>
      <c r="J358" s="214"/>
      <c r="K358" s="214"/>
      <c r="L358" s="219"/>
      <c r="M358" s="220"/>
      <c r="N358" s="221"/>
      <c r="O358" s="221"/>
      <c r="P358" s="221"/>
      <c r="Q358" s="221"/>
      <c r="R358" s="221"/>
      <c r="S358" s="221"/>
      <c r="T358" s="222"/>
      <c r="AT358" s="223" t="s">
        <v>170</v>
      </c>
      <c r="AU358" s="223" t="s">
        <v>95</v>
      </c>
      <c r="AV358" s="13" t="s">
        <v>95</v>
      </c>
      <c r="AW358" s="13" t="s">
        <v>42</v>
      </c>
      <c r="AX358" s="13" t="s">
        <v>86</v>
      </c>
      <c r="AY358" s="223" t="s">
        <v>157</v>
      </c>
    </row>
    <row r="359" spans="1:65" s="13" customFormat="1" x14ac:dyDescent="0.2">
      <c r="B359" s="213"/>
      <c r="C359" s="214"/>
      <c r="D359" s="211" t="s">
        <v>170</v>
      </c>
      <c r="E359" s="215" t="s">
        <v>1</v>
      </c>
      <c r="F359" s="216" t="s">
        <v>559</v>
      </c>
      <c r="G359" s="214"/>
      <c r="H359" s="217">
        <v>50.106999999999999</v>
      </c>
      <c r="I359" s="218"/>
      <c r="J359" s="214"/>
      <c r="K359" s="214"/>
      <c r="L359" s="219"/>
      <c r="M359" s="220"/>
      <c r="N359" s="221"/>
      <c r="O359" s="221"/>
      <c r="P359" s="221"/>
      <c r="Q359" s="221"/>
      <c r="R359" s="221"/>
      <c r="S359" s="221"/>
      <c r="T359" s="222"/>
      <c r="AT359" s="223" t="s">
        <v>170</v>
      </c>
      <c r="AU359" s="223" t="s">
        <v>95</v>
      </c>
      <c r="AV359" s="13" t="s">
        <v>95</v>
      </c>
      <c r="AW359" s="13" t="s">
        <v>42</v>
      </c>
      <c r="AX359" s="13" t="s">
        <v>86</v>
      </c>
      <c r="AY359" s="223" t="s">
        <v>157</v>
      </c>
    </row>
    <row r="360" spans="1:65" s="14" customFormat="1" x14ac:dyDescent="0.2">
      <c r="B360" s="224"/>
      <c r="C360" s="225"/>
      <c r="D360" s="211" t="s">
        <v>170</v>
      </c>
      <c r="E360" s="226" t="s">
        <v>1</v>
      </c>
      <c r="F360" s="227" t="s">
        <v>194</v>
      </c>
      <c r="G360" s="225"/>
      <c r="H360" s="228">
        <v>465.90699999999998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AT360" s="234" t="s">
        <v>170</v>
      </c>
      <c r="AU360" s="234" t="s">
        <v>95</v>
      </c>
      <c r="AV360" s="14" t="s">
        <v>164</v>
      </c>
      <c r="AW360" s="14" t="s">
        <v>42</v>
      </c>
      <c r="AX360" s="14" t="s">
        <v>93</v>
      </c>
      <c r="AY360" s="234" t="s">
        <v>157</v>
      </c>
    </row>
    <row r="361" spans="1:65" s="2" customFormat="1" ht="24.2" customHeight="1" x14ac:dyDescent="0.2">
      <c r="A361" s="34"/>
      <c r="B361" s="35"/>
      <c r="C361" s="193" t="s">
        <v>560</v>
      </c>
      <c r="D361" s="193" t="s">
        <v>159</v>
      </c>
      <c r="E361" s="194" t="s">
        <v>561</v>
      </c>
      <c r="F361" s="195" t="s">
        <v>562</v>
      </c>
      <c r="G361" s="196" t="s">
        <v>212</v>
      </c>
      <c r="H361" s="197">
        <v>465.90699999999998</v>
      </c>
      <c r="I361" s="198"/>
      <c r="J361" s="199">
        <f>ROUND(I361*H361,2)</f>
        <v>0</v>
      </c>
      <c r="K361" s="195" t="s">
        <v>163</v>
      </c>
      <c r="L361" s="39"/>
      <c r="M361" s="200" t="s">
        <v>1</v>
      </c>
      <c r="N361" s="201" t="s">
        <v>51</v>
      </c>
      <c r="O361" s="71"/>
      <c r="P361" s="202">
        <f>O361*H361</f>
        <v>0</v>
      </c>
      <c r="Q361" s="202">
        <v>0</v>
      </c>
      <c r="R361" s="202">
        <f>Q361*H361</f>
        <v>0</v>
      </c>
      <c r="S361" s="202">
        <v>0</v>
      </c>
      <c r="T361" s="203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4" t="s">
        <v>164</v>
      </c>
      <c r="AT361" s="204" t="s">
        <v>159</v>
      </c>
      <c r="AU361" s="204" t="s">
        <v>95</v>
      </c>
      <c r="AY361" s="16" t="s">
        <v>157</v>
      </c>
      <c r="BE361" s="205">
        <f>IF(N361="základní",J361,0)</f>
        <v>0</v>
      </c>
      <c r="BF361" s="205">
        <f>IF(N361="snížená",J361,0)</f>
        <v>0</v>
      </c>
      <c r="BG361" s="205">
        <f>IF(N361="zákl. přenesená",J361,0)</f>
        <v>0</v>
      </c>
      <c r="BH361" s="205">
        <f>IF(N361="sníž. přenesená",J361,0)</f>
        <v>0</v>
      </c>
      <c r="BI361" s="205">
        <f>IF(N361="nulová",J361,0)</f>
        <v>0</v>
      </c>
      <c r="BJ361" s="16" t="s">
        <v>93</v>
      </c>
      <c r="BK361" s="205">
        <f>ROUND(I361*H361,2)</f>
        <v>0</v>
      </c>
      <c r="BL361" s="16" t="s">
        <v>164</v>
      </c>
      <c r="BM361" s="204" t="s">
        <v>563</v>
      </c>
    </row>
    <row r="362" spans="1:65" s="2" customFormat="1" x14ac:dyDescent="0.2">
      <c r="A362" s="34"/>
      <c r="B362" s="35"/>
      <c r="C362" s="36"/>
      <c r="D362" s="206" t="s">
        <v>166</v>
      </c>
      <c r="E362" s="36"/>
      <c r="F362" s="207" t="s">
        <v>564</v>
      </c>
      <c r="G362" s="36"/>
      <c r="H362" s="36"/>
      <c r="I362" s="208"/>
      <c r="J362" s="36"/>
      <c r="K362" s="36"/>
      <c r="L362" s="39"/>
      <c r="M362" s="209"/>
      <c r="N362" s="210"/>
      <c r="O362" s="71"/>
      <c r="P362" s="71"/>
      <c r="Q362" s="71"/>
      <c r="R362" s="71"/>
      <c r="S362" s="71"/>
      <c r="T362" s="72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6" t="s">
        <v>166</v>
      </c>
      <c r="AU362" s="16" t="s">
        <v>95</v>
      </c>
    </row>
    <row r="363" spans="1:65" s="2" customFormat="1" ht="16.5" customHeight="1" x14ac:dyDescent="0.2">
      <c r="A363" s="34"/>
      <c r="B363" s="35"/>
      <c r="C363" s="193" t="s">
        <v>565</v>
      </c>
      <c r="D363" s="193" t="s">
        <v>159</v>
      </c>
      <c r="E363" s="194" t="s">
        <v>566</v>
      </c>
      <c r="F363" s="195" t="s">
        <v>567</v>
      </c>
      <c r="G363" s="196" t="s">
        <v>212</v>
      </c>
      <c r="H363" s="197">
        <v>9318.14</v>
      </c>
      <c r="I363" s="198"/>
      <c r="J363" s="199">
        <f>ROUND(I363*H363,2)</f>
        <v>0</v>
      </c>
      <c r="K363" s="195" t="s">
        <v>163</v>
      </c>
      <c r="L363" s="39"/>
      <c r="M363" s="200" t="s">
        <v>1</v>
      </c>
      <c r="N363" s="201" t="s">
        <v>51</v>
      </c>
      <c r="O363" s="71"/>
      <c r="P363" s="202">
        <f>O363*H363</f>
        <v>0</v>
      </c>
      <c r="Q363" s="202">
        <v>0</v>
      </c>
      <c r="R363" s="202">
        <f>Q363*H363</f>
        <v>0</v>
      </c>
      <c r="S363" s="202">
        <v>0</v>
      </c>
      <c r="T363" s="203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4" t="s">
        <v>164</v>
      </c>
      <c r="AT363" s="204" t="s">
        <v>159</v>
      </c>
      <c r="AU363" s="204" t="s">
        <v>95</v>
      </c>
      <c r="AY363" s="16" t="s">
        <v>157</v>
      </c>
      <c r="BE363" s="205">
        <f>IF(N363="základní",J363,0)</f>
        <v>0</v>
      </c>
      <c r="BF363" s="205">
        <f>IF(N363="snížená",J363,0)</f>
        <v>0</v>
      </c>
      <c r="BG363" s="205">
        <f>IF(N363="zákl. přenesená",J363,0)</f>
        <v>0</v>
      </c>
      <c r="BH363" s="205">
        <f>IF(N363="sníž. přenesená",J363,0)</f>
        <v>0</v>
      </c>
      <c r="BI363" s="205">
        <f>IF(N363="nulová",J363,0)</f>
        <v>0</v>
      </c>
      <c r="BJ363" s="16" t="s">
        <v>93</v>
      </c>
      <c r="BK363" s="205">
        <f>ROUND(I363*H363,2)</f>
        <v>0</v>
      </c>
      <c r="BL363" s="16" t="s">
        <v>164</v>
      </c>
      <c r="BM363" s="204" t="s">
        <v>568</v>
      </c>
    </row>
    <row r="364" spans="1:65" s="2" customFormat="1" x14ac:dyDescent="0.2">
      <c r="A364" s="34"/>
      <c r="B364" s="35"/>
      <c r="C364" s="36"/>
      <c r="D364" s="206" t="s">
        <v>166</v>
      </c>
      <c r="E364" s="36"/>
      <c r="F364" s="207" t="s">
        <v>569</v>
      </c>
      <c r="G364" s="36"/>
      <c r="H364" s="36"/>
      <c r="I364" s="208"/>
      <c r="J364" s="36"/>
      <c r="K364" s="36"/>
      <c r="L364" s="39"/>
      <c r="M364" s="209"/>
      <c r="N364" s="210"/>
      <c r="O364" s="71"/>
      <c r="P364" s="71"/>
      <c r="Q364" s="71"/>
      <c r="R364" s="71"/>
      <c r="S364" s="71"/>
      <c r="T364" s="72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166</v>
      </c>
      <c r="AU364" s="16" t="s">
        <v>95</v>
      </c>
    </row>
    <row r="365" spans="1:65" s="2" customFormat="1" ht="19.5" x14ac:dyDescent="0.2">
      <c r="A365" s="34"/>
      <c r="B365" s="35"/>
      <c r="C365" s="36"/>
      <c r="D365" s="211" t="s">
        <v>168</v>
      </c>
      <c r="E365" s="36"/>
      <c r="F365" s="212" t="s">
        <v>570</v>
      </c>
      <c r="G365" s="36"/>
      <c r="H365" s="36"/>
      <c r="I365" s="208"/>
      <c r="J365" s="36"/>
      <c r="K365" s="36"/>
      <c r="L365" s="39"/>
      <c r="M365" s="209"/>
      <c r="N365" s="210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6" t="s">
        <v>168</v>
      </c>
      <c r="AU365" s="16" t="s">
        <v>95</v>
      </c>
    </row>
    <row r="366" spans="1:65" s="13" customFormat="1" x14ac:dyDescent="0.2">
      <c r="B366" s="213"/>
      <c r="C366" s="214"/>
      <c r="D366" s="211" t="s">
        <v>170</v>
      </c>
      <c r="E366" s="214"/>
      <c r="F366" s="216" t="s">
        <v>571</v>
      </c>
      <c r="G366" s="214"/>
      <c r="H366" s="217">
        <v>9318.14</v>
      </c>
      <c r="I366" s="218"/>
      <c r="J366" s="214"/>
      <c r="K366" s="214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170</v>
      </c>
      <c r="AU366" s="223" t="s">
        <v>95</v>
      </c>
      <c r="AV366" s="13" t="s">
        <v>95</v>
      </c>
      <c r="AW366" s="13" t="s">
        <v>4</v>
      </c>
      <c r="AX366" s="13" t="s">
        <v>93</v>
      </c>
      <c r="AY366" s="223" t="s">
        <v>157</v>
      </c>
    </row>
    <row r="367" spans="1:65" s="2" customFormat="1" ht="37.9" customHeight="1" x14ac:dyDescent="0.2">
      <c r="A367" s="34"/>
      <c r="B367" s="35"/>
      <c r="C367" s="193" t="s">
        <v>572</v>
      </c>
      <c r="D367" s="193" t="s">
        <v>159</v>
      </c>
      <c r="E367" s="194" t="s">
        <v>573</v>
      </c>
      <c r="F367" s="195" t="s">
        <v>574</v>
      </c>
      <c r="G367" s="196" t="s">
        <v>212</v>
      </c>
      <c r="H367" s="197">
        <v>50.106999999999999</v>
      </c>
      <c r="I367" s="198"/>
      <c r="J367" s="199">
        <f>ROUND(I367*H367,2)</f>
        <v>0</v>
      </c>
      <c r="K367" s="195" t="s">
        <v>163</v>
      </c>
      <c r="L367" s="39"/>
      <c r="M367" s="200" t="s">
        <v>1</v>
      </c>
      <c r="N367" s="201" t="s">
        <v>51</v>
      </c>
      <c r="O367" s="71"/>
      <c r="P367" s="202">
        <f>O367*H367</f>
        <v>0</v>
      </c>
      <c r="Q367" s="202">
        <v>0</v>
      </c>
      <c r="R367" s="202">
        <f>Q367*H367</f>
        <v>0</v>
      </c>
      <c r="S367" s="202">
        <v>0</v>
      </c>
      <c r="T367" s="203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4" t="s">
        <v>164</v>
      </c>
      <c r="AT367" s="204" t="s">
        <v>159</v>
      </c>
      <c r="AU367" s="204" t="s">
        <v>95</v>
      </c>
      <c r="AY367" s="16" t="s">
        <v>157</v>
      </c>
      <c r="BE367" s="205">
        <f>IF(N367="základní",J367,0)</f>
        <v>0</v>
      </c>
      <c r="BF367" s="205">
        <f>IF(N367="snížená",J367,0)</f>
        <v>0</v>
      </c>
      <c r="BG367" s="205">
        <f>IF(N367="zákl. přenesená",J367,0)</f>
        <v>0</v>
      </c>
      <c r="BH367" s="205">
        <f>IF(N367="sníž. přenesená",J367,0)</f>
        <v>0</v>
      </c>
      <c r="BI367" s="205">
        <f>IF(N367="nulová",J367,0)</f>
        <v>0</v>
      </c>
      <c r="BJ367" s="16" t="s">
        <v>93</v>
      </c>
      <c r="BK367" s="205">
        <f>ROUND(I367*H367,2)</f>
        <v>0</v>
      </c>
      <c r="BL367" s="16" t="s">
        <v>164</v>
      </c>
      <c r="BM367" s="204" t="s">
        <v>575</v>
      </c>
    </row>
    <row r="368" spans="1:65" s="2" customFormat="1" x14ac:dyDescent="0.2">
      <c r="A368" s="34"/>
      <c r="B368" s="35"/>
      <c r="C368" s="36"/>
      <c r="D368" s="206" t="s">
        <v>166</v>
      </c>
      <c r="E368" s="36"/>
      <c r="F368" s="207" t="s">
        <v>576</v>
      </c>
      <c r="G368" s="36"/>
      <c r="H368" s="36"/>
      <c r="I368" s="208"/>
      <c r="J368" s="36"/>
      <c r="K368" s="36"/>
      <c r="L368" s="39"/>
      <c r="M368" s="209"/>
      <c r="N368" s="210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166</v>
      </c>
      <c r="AU368" s="16" t="s">
        <v>95</v>
      </c>
    </row>
    <row r="369" spans="1:65" s="2" customFormat="1" ht="37.9" customHeight="1" x14ac:dyDescent="0.2">
      <c r="A369" s="34"/>
      <c r="B369" s="35"/>
      <c r="C369" s="193" t="s">
        <v>577</v>
      </c>
      <c r="D369" s="193" t="s">
        <v>159</v>
      </c>
      <c r="E369" s="194" t="s">
        <v>578</v>
      </c>
      <c r="F369" s="195" t="s">
        <v>579</v>
      </c>
      <c r="G369" s="196" t="s">
        <v>212</v>
      </c>
      <c r="H369" s="197">
        <v>415.8</v>
      </c>
      <c r="I369" s="198"/>
      <c r="J369" s="199">
        <f>ROUND(I369*H369,2)</f>
        <v>0</v>
      </c>
      <c r="K369" s="195" t="s">
        <v>163</v>
      </c>
      <c r="L369" s="39"/>
      <c r="M369" s="200" t="s">
        <v>1</v>
      </c>
      <c r="N369" s="201" t="s">
        <v>51</v>
      </c>
      <c r="O369" s="71"/>
      <c r="P369" s="202">
        <f>O369*H369</f>
        <v>0</v>
      </c>
      <c r="Q369" s="202">
        <v>0</v>
      </c>
      <c r="R369" s="202">
        <f>Q369*H369</f>
        <v>0</v>
      </c>
      <c r="S369" s="202">
        <v>0</v>
      </c>
      <c r="T369" s="203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4" t="s">
        <v>164</v>
      </c>
      <c r="AT369" s="204" t="s">
        <v>159</v>
      </c>
      <c r="AU369" s="204" t="s">
        <v>95</v>
      </c>
      <c r="AY369" s="16" t="s">
        <v>157</v>
      </c>
      <c r="BE369" s="205">
        <f>IF(N369="základní",J369,0)</f>
        <v>0</v>
      </c>
      <c r="BF369" s="205">
        <f>IF(N369="snížená",J369,0)</f>
        <v>0</v>
      </c>
      <c r="BG369" s="205">
        <f>IF(N369="zákl. přenesená",J369,0)</f>
        <v>0</v>
      </c>
      <c r="BH369" s="205">
        <f>IF(N369="sníž. přenesená",J369,0)</f>
        <v>0</v>
      </c>
      <c r="BI369" s="205">
        <f>IF(N369="nulová",J369,0)</f>
        <v>0</v>
      </c>
      <c r="BJ369" s="16" t="s">
        <v>93</v>
      </c>
      <c r="BK369" s="205">
        <f>ROUND(I369*H369,2)</f>
        <v>0</v>
      </c>
      <c r="BL369" s="16" t="s">
        <v>164</v>
      </c>
      <c r="BM369" s="204" t="s">
        <v>580</v>
      </c>
    </row>
    <row r="370" spans="1:65" s="2" customFormat="1" x14ac:dyDescent="0.2">
      <c r="A370" s="34"/>
      <c r="B370" s="35"/>
      <c r="C370" s="36"/>
      <c r="D370" s="206" t="s">
        <v>166</v>
      </c>
      <c r="E370" s="36"/>
      <c r="F370" s="207" t="s">
        <v>581</v>
      </c>
      <c r="G370" s="36"/>
      <c r="H370" s="36"/>
      <c r="I370" s="208"/>
      <c r="J370" s="36"/>
      <c r="K370" s="36"/>
      <c r="L370" s="39"/>
      <c r="M370" s="209"/>
      <c r="N370" s="210"/>
      <c r="O370" s="71"/>
      <c r="P370" s="71"/>
      <c r="Q370" s="71"/>
      <c r="R370" s="71"/>
      <c r="S370" s="71"/>
      <c r="T370" s="72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6" t="s">
        <v>166</v>
      </c>
      <c r="AU370" s="16" t="s">
        <v>95</v>
      </c>
    </row>
    <row r="371" spans="1:65" s="13" customFormat="1" x14ac:dyDescent="0.2">
      <c r="B371" s="213"/>
      <c r="C371" s="214"/>
      <c r="D371" s="211" t="s">
        <v>170</v>
      </c>
      <c r="E371" s="215" t="s">
        <v>1</v>
      </c>
      <c r="F371" s="216" t="s">
        <v>558</v>
      </c>
      <c r="G371" s="214"/>
      <c r="H371" s="217">
        <v>415.8</v>
      </c>
      <c r="I371" s="218"/>
      <c r="J371" s="214"/>
      <c r="K371" s="214"/>
      <c r="L371" s="219"/>
      <c r="M371" s="220"/>
      <c r="N371" s="221"/>
      <c r="O371" s="221"/>
      <c r="P371" s="221"/>
      <c r="Q371" s="221"/>
      <c r="R371" s="221"/>
      <c r="S371" s="221"/>
      <c r="T371" s="222"/>
      <c r="AT371" s="223" t="s">
        <v>170</v>
      </c>
      <c r="AU371" s="223" t="s">
        <v>95</v>
      </c>
      <c r="AV371" s="13" t="s">
        <v>95</v>
      </c>
      <c r="AW371" s="13" t="s">
        <v>42</v>
      </c>
      <c r="AX371" s="13" t="s">
        <v>93</v>
      </c>
      <c r="AY371" s="223" t="s">
        <v>157</v>
      </c>
    </row>
    <row r="372" spans="1:65" s="12" customFormat="1" ht="22.9" customHeight="1" x14ac:dyDescent="0.2">
      <c r="B372" s="177"/>
      <c r="C372" s="178"/>
      <c r="D372" s="179" t="s">
        <v>85</v>
      </c>
      <c r="E372" s="191" t="s">
        <v>582</v>
      </c>
      <c r="F372" s="191" t="s">
        <v>583</v>
      </c>
      <c r="G372" s="178"/>
      <c r="H372" s="178"/>
      <c r="I372" s="181"/>
      <c r="J372" s="192">
        <f>BK372</f>
        <v>0</v>
      </c>
      <c r="K372" s="178"/>
      <c r="L372" s="183"/>
      <c r="M372" s="184"/>
      <c r="N372" s="185"/>
      <c r="O372" s="185"/>
      <c r="P372" s="186">
        <f>SUM(P373:P374)</f>
        <v>0</v>
      </c>
      <c r="Q372" s="185"/>
      <c r="R372" s="186">
        <f>SUM(R373:R374)</f>
        <v>0</v>
      </c>
      <c r="S372" s="185"/>
      <c r="T372" s="187">
        <f>SUM(T373:T374)</f>
        <v>0</v>
      </c>
      <c r="AR372" s="188" t="s">
        <v>93</v>
      </c>
      <c r="AT372" s="189" t="s">
        <v>85</v>
      </c>
      <c r="AU372" s="189" t="s">
        <v>93</v>
      </c>
      <c r="AY372" s="188" t="s">
        <v>157</v>
      </c>
      <c r="BK372" s="190">
        <f>SUM(BK373:BK374)</f>
        <v>0</v>
      </c>
    </row>
    <row r="373" spans="1:65" s="2" customFormat="1" ht="24.2" customHeight="1" x14ac:dyDescent="0.2">
      <c r="A373" s="34"/>
      <c r="B373" s="35"/>
      <c r="C373" s="193" t="s">
        <v>584</v>
      </c>
      <c r="D373" s="193" t="s">
        <v>159</v>
      </c>
      <c r="E373" s="194" t="s">
        <v>585</v>
      </c>
      <c r="F373" s="195" t="s">
        <v>586</v>
      </c>
      <c r="G373" s="196" t="s">
        <v>212</v>
      </c>
      <c r="H373" s="197">
        <v>604.61400000000003</v>
      </c>
      <c r="I373" s="198"/>
      <c r="J373" s="199">
        <f>ROUND(I373*H373,2)</f>
        <v>0</v>
      </c>
      <c r="K373" s="195" t="s">
        <v>163</v>
      </c>
      <c r="L373" s="39"/>
      <c r="M373" s="200" t="s">
        <v>1</v>
      </c>
      <c r="N373" s="201" t="s">
        <v>51</v>
      </c>
      <c r="O373" s="71"/>
      <c r="P373" s="202">
        <f>O373*H373</f>
        <v>0</v>
      </c>
      <c r="Q373" s="202">
        <v>0</v>
      </c>
      <c r="R373" s="202">
        <f>Q373*H373</f>
        <v>0</v>
      </c>
      <c r="S373" s="202">
        <v>0</v>
      </c>
      <c r="T373" s="20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4" t="s">
        <v>164</v>
      </c>
      <c r="AT373" s="204" t="s">
        <v>159</v>
      </c>
      <c r="AU373" s="204" t="s">
        <v>95</v>
      </c>
      <c r="AY373" s="16" t="s">
        <v>157</v>
      </c>
      <c r="BE373" s="205">
        <f>IF(N373="základní",J373,0)</f>
        <v>0</v>
      </c>
      <c r="BF373" s="205">
        <f>IF(N373="snížená",J373,0)</f>
        <v>0</v>
      </c>
      <c r="BG373" s="205">
        <f>IF(N373="zákl. přenesená",J373,0)</f>
        <v>0</v>
      </c>
      <c r="BH373" s="205">
        <f>IF(N373="sníž. přenesená",J373,0)</f>
        <v>0</v>
      </c>
      <c r="BI373" s="205">
        <f>IF(N373="nulová",J373,0)</f>
        <v>0</v>
      </c>
      <c r="BJ373" s="16" t="s">
        <v>93</v>
      </c>
      <c r="BK373" s="205">
        <f>ROUND(I373*H373,2)</f>
        <v>0</v>
      </c>
      <c r="BL373" s="16" t="s">
        <v>164</v>
      </c>
      <c r="BM373" s="204" t="s">
        <v>587</v>
      </c>
    </row>
    <row r="374" spans="1:65" s="2" customFormat="1" x14ac:dyDescent="0.2">
      <c r="A374" s="34"/>
      <c r="B374" s="35"/>
      <c r="C374" s="36"/>
      <c r="D374" s="206" t="s">
        <v>166</v>
      </c>
      <c r="E374" s="36"/>
      <c r="F374" s="207" t="s">
        <v>588</v>
      </c>
      <c r="G374" s="36"/>
      <c r="H374" s="36"/>
      <c r="I374" s="208"/>
      <c r="J374" s="36"/>
      <c r="K374" s="36"/>
      <c r="L374" s="39"/>
      <c r="M374" s="209"/>
      <c r="N374" s="210"/>
      <c r="O374" s="71"/>
      <c r="P374" s="71"/>
      <c r="Q374" s="71"/>
      <c r="R374" s="71"/>
      <c r="S374" s="71"/>
      <c r="T374" s="72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166</v>
      </c>
      <c r="AU374" s="16" t="s">
        <v>95</v>
      </c>
    </row>
    <row r="375" spans="1:65" s="12" customFormat="1" ht="25.9" customHeight="1" x14ac:dyDescent="0.2">
      <c r="B375" s="177"/>
      <c r="C375" s="178"/>
      <c r="D375" s="179" t="s">
        <v>85</v>
      </c>
      <c r="E375" s="180" t="s">
        <v>589</v>
      </c>
      <c r="F375" s="180" t="s">
        <v>590</v>
      </c>
      <c r="G375" s="178"/>
      <c r="H375" s="178"/>
      <c r="I375" s="181"/>
      <c r="J375" s="182">
        <f>BK375</f>
        <v>0</v>
      </c>
      <c r="K375" s="178"/>
      <c r="L375" s="183"/>
      <c r="M375" s="184"/>
      <c r="N375" s="185"/>
      <c r="O375" s="185"/>
      <c r="P375" s="186">
        <f>P376+P395+P400+P406</f>
        <v>0</v>
      </c>
      <c r="Q375" s="185"/>
      <c r="R375" s="186">
        <f>R376+R395+R400+R406</f>
        <v>0.21533360000000001</v>
      </c>
      <c r="S375" s="185"/>
      <c r="T375" s="187">
        <f>T376+T395+T400+T406</f>
        <v>0</v>
      </c>
      <c r="AR375" s="188" t="s">
        <v>95</v>
      </c>
      <c r="AT375" s="189" t="s">
        <v>85</v>
      </c>
      <c r="AU375" s="189" t="s">
        <v>86</v>
      </c>
      <c r="AY375" s="188" t="s">
        <v>157</v>
      </c>
      <c r="BK375" s="190">
        <f>BK376+BK395+BK400+BK406</f>
        <v>0</v>
      </c>
    </row>
    <row r="376" spans="1:65" s="12" customFormat="1" ht="22.9" customHeight="1" x14ac:dyDescent="0.2">
      <c r="B376" s="177"/>
      <c r="C376" s="178"/>
      <c r="D376" s="179" t="s">
        <v>85</v>
      </c>
      <c r="E376" s="191" t="s">
        <v>591</v>
      </c>
      <c r="F376" s="191" t="s">
        <v>592</v>
      </c>
      <c r="G376" s="178"/>
      <c r="H376" s="178"/>
      <c r="I376" s="181"/>
      <c r="J376" s="192">
        <f>BK376</f>
        <v>0</v>
      </c>
      <c r="K376" s="178"/>
      <c r="L376" s="183"/>
      <c r="M376" s="184"/>
      <c r="N376" s="185"/>
      <c r="O376" s="185"/>
      <c r="P376" s="186">
        <f>SUM(P377:P394)</f>
        <v>0</v>
      </c>
      <c r="Q376" s="185"/>
      <c r="R376" s="186">
        <f>SUM(R377:R394)</f>
        <v>7.0016000000000009E-2</v>
      </c>
      <c r="S376" s="185"/>
      <c r="T376" s="187">
        <f>SUM(T377:T394)</f>
        <v>0</v>
      </c>
      <c r="AR376" s="188" t="s">
        <v>95</v>
      </c>
      <c r="AT376" s="189" t="s">
        <v>85</v>
      </c>
      <c r="AU376" s="189" t="s">
        <v>93</v>
      </c>
      <c r="AY376" s="188" t="s">
        <v>157</v>
      </c>
      <c r="BK376" s="190">
        <f>SUM(BK377:BK394)</f>
        <v>0</v>
      </c>
    </row>
    <row r="377" spans="1:65" s="2" customFormat="1" ht="24.2" customHeight="1" x14ac:dyDescent="0.2">
      <c r="A377" s="34"/>
      <c r="B377" s="35"/>
      <c r="C377" s="193" t="s">
        <v>593</v>
      </c>
      <c r="D377" s="193" t="s">
        <v>159</v>
      </c>
      <c r="E377" s="194" t="s">
        <v>594</v>
      </c>
      <c r="F377" s="195" t="s">
        <v>595</v>
      </c>
      <c r="G377" s="196" t="s">
        <v>174</v>
      </c>
      <c r="H377" s="197">
        <v>59.542999999999999</v>
      </c>
      <c r="I377" s="198"/>
      <c r="J377" s="199">
        <f>ROUND(I377*H377,2)</f>
        <v>0</v>
      </c>
      <c r="K377" s="195" t="s">
        <v>163</v>
      </c>
      <c r="L377" s="39"/>
      <c r="M377" s="200" t="s">
        <v>1</v>
      </c>
      <c r="N377" s="201" t="s">
        <v>51</v>
      </c>
      <c r="O377" s="71"/>
      <c r="P377" s="202">
        <f>O377*H377</f>
        <v>0</v>
      </c>
      <c r="Q377" s="202">
        <v>0</v>
      </c>
      <c r="R377" s="202">
        <f>Q377*H377</f>
        <v>0</v>
      </c>
      <c r="S377" s="202">
        <v>0</v>
      </c>
      <c r="T377" s="20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4" t="s">
        <v>270</v>
      </c>
      <c r="AT377" s="204" t="s">
        <v>159</v>
      </c>
      <c r="AU377" s="204" t="s">
        <v>95</v>
      </c>
      <c r="AY377" s="16" t="s">
        <v>157</v>
      </c>
      <c r="BE377" s="205">
        <f>IF(N377="základní",J377,0)</f>
        <v>0</v>
      </c>
      <c r="BF377" s="205">
        <f>IF(N377="snížená",J377,0)</f>
        <v>0</v>
      </c>
      <c r="BG377" s="205">
        <f>IF(N377="zákl. přenesená",J377,0)</f>
        <v>0</v>
      </c>
      <c r="BH377" s="205">
        <f>IF(N377="sníž. přenesená",J377,0)</f>
        <v>0</v>
      </c>
      <c r="BI377" s="205">
        <f>IF(N377="nulová",J377,0)</f>
        <v>0</v>
      </c>
      <c r="BJ377" s="16" t="s">
        <v>93</v>
      </c>
      <c r="BK377" s="205">
        <f>ROUND(I377*H377,2)</f>
        <v>0</v>
      </c>
      <c r="BL377" s="16" t="s">
        <v>270</v>
      </c>
      <c r="BM377" s="204" t="s">
        <v>596</v>
      </c>
    </row>
    <row r="378" spans="1:65" s="2" customFormat="1" x14ac:dyDescent="0.2">
      <c r="A378" s="34"/>
      <c r="B378" s="35"/>
      <c r="C378" s="36"/>
      <c r="D378" s="206" t="s">
        <v>166</v>
      </c>
      <c r="E378" s="36"/>
      <c r="F378" s="207" t="s">
        <v>597</v>
      </c>
      <c r="G378" s="36"/>
      <c r="H378" s="36"/>
      <c r="I378" s="208"/>
      <c r="J378" s="36"/>
      <c r="K378" s="36"/>
      <c r="L378" s="39"/>
      <c r="M378" s="209"/>
      <c r="N378" s="210"/>
      <c r="O378" s="71"/>
      <c r="P378" s="71"/>
      <c r="Q378" s="71"/>
      <c r="R378" s="71"/>
      <c r="S378" s="71"/>
      <c r="T378" s="72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6" t="s">
        <v>166</v>
      </c>
      <c r="AU378" s="16" t="s">
        <v>95</v>
      </c>
    </row>
    <row r="379" spans="1:65" s="13" customFormat="1" x14ac:dyDescent="0.2">
      <c r="B379" s="213"/>
      <c r="C379" s="214"/>
      <c r="D379" s="211" t="s">
        <v>170</v>
      </c>
      <c r="E379" s="215" t="s">
        <v>1</v>
      </c>
      <c r="F379" s="216" t="s">
        <v>598</v>
      </c>
      <c r="G379" s="214"/>
      <c r="H379" s="217">
        <v>26.946000000000002</v>
      </c>
      <c r="I379" s="218"/>
      <c r="J379" s="214"/>
      <c r="K379" s="214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170</v>
      </c>
      <c r="AU379" s="223" t="s">
        <v>95</v>
      </c>
      <c r="AV379" s="13" t="s">
        <v>95</v>
      </c>
      <c r="AW379" s="13" t="s">
        <v>42</v>
      </c>
      <c r="AX379" s="13" t="s">
        <v>86</v>
      </c>
      <c r="AY379" s="223" t="s">
        <v>157</v>
      </c>
    </row>
    <row r="380" spans="1:65" s="13" customFormat="1" ht="22.5" x14ac:dyDescent="0.2">
      <c r="B380" s="213"/>
      <c r="C380" s="214"/>
      <c r="D380" s="211" t="s">
        <v>170</v>
      </c>
      <c r="E380" s="215" t="s">
        <v>1</v>
      </c>
      <c r="F380" s="216" t="s">
        <v>599</v>
      </c>
      <c r="G380" s="214"/>
      <c r="H380" s="217">
        <v>3.472</v>
      </c>
      <c r="I380" s="218"/>
      <c r="J380" s="214"/>
      <c r="K380" s="214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170</v>
      </c>
      <c r="AU380" s="223" t="s">
        <v>95</v>
      </c>
      <c r="AV380" s="13" t="s">
        <v>95</v>
      </c>
      <c r="AW380" s="13" t="s">
        <v>42</v>
      </c>
      <c r="AX380" s="13" t="s">
        <v>86</v>
      </c>
      <c r="AY380" s="223" t="s">
        <v>157</v>
      </c>
    </row>
    <row r="381" spans="1:65" s="13" customFormat="1" x14ac:dyDescent="0.2">
      <c r="B381" s="213"/>
      <c r="C381" s="214"/>
      <c r="D381" s="211" t="s">
        <v>170</v>
      </c>
      <c r="E381" s="215" t="s">
        <v>1</v>
      </c>
      <c r="F381" s="216" t="s">
        <v>600</v>
      </c>
      <c r="G381" s="214"/>
      <c r="H381" s="217">
        <v>26.218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170</v>
      </c>
      <c r="AU381" s="223" t="s">
        <v>95</v>
      </c>
      <c r="AV381" s="13" t="s">
        <v>95</v>
      </c>
      <c r="AW381" s="13" t="s">
        <v>42</v>
      </c>
      <c r="AX381" s="13" t="s">
        <v>86</v>
      </c>
      <c r="AY381" s="223" t="s">
        <v>157</v>
      </c>
    </row>
    <row r="382" spans="1:65" s="13" customFormat="1" ht="22.5" x14ac:dyDescent="0.2">
      <c r="B382" s="213"/>
      <c r="C382" s="214"/>
      <c r="D382" s="211" t="s">
        <v>170</v>
      </c>
      <c r="E382" s="215" t="s">
        <v>1</v>
      </c>
      <c r="F382" s="216" t="s">
        <v>601</v>
      </c>
      <c r="G382" s="214"/>
      <c r="H382" s="217">
        <v>2.907</v>
      </c>
      <c r="I382" s="218"/>
      <c r="J382" s="214"/>
      <c r="K382" s="214"/>
      <c r="L382" s="219"/>
      <c r="M382" s="220"/>
      <c r="N382" s="221"/>
      <c r="O382" s="221"/>
      <c r="P382" s="221"/>
      <c r="Q382" s="221"/>
      <c r="R382" s="221"/>
      <c r="S382" s="221"/>
      <c r="T382" s="222"/>
      <c r="AT382" s="223" t="s">
        <v>170</v>
      </c>
      <c r="AU382" s="223" t="s">
        <v>95</v>
      </c>
      <c r="AV382" s="13" t="s">
        <v>95</v>
      </c>
      <c r="AW382" s="13" t="s">
        <v>42</v>
      </c>
      <c r="AX382" s="13" t="s">
        <v>86</v>
      </c>
      <c r="AY382" s="223" t="s">
        <v>157</v>
      </c>
    </row>
    <row r="383" spans="1:65" s="14" customFormat="1" x14ac:dyDescent="0.2">
      <c r="B383" s="224"/>
      <c r="C383" s="225"/>
      <c r="D383" s="211" t="s">
        <v>170</v>
      </c>
      <c r="E383" s="226" t="s">
        <v>1</v>
      </c>
      <c r="F383" s="227" t="s">
        <v>194</v>
      </c>
      <c r="G383" s="225"/>
      <c r="H383" s="228">
        <v>59.542999999999999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AT383" s="234" t="s">
        <v>170</v>
      </c>
      <c r="AU383" s="234" t="s">
        <v>95</v>
      </c>
      <c r="AV383" s="14" t="s">
        <v>164</v>
      </c>
      <c r="AW383" s="14" t="s">
        <v>42</v>
      </c>
      <c r="AX383" s="14" t="s">
        <v>93</v>
      </c>
      <c r="AY383" s="234" t="s">
        <v>157</v>
      </c>
    </row>
    <row r="384" spans="1:65" s="2" customFormat="1" ht="16.5" customHeight="1" x14ac:dyDescent="0.2">
      <c r="A384" s="34"/>
      <c r="B384" s="35"/>
      <c r="C384" s="235" t="s">
        <v>602</v>
      </c>
      <c r="D384" s="235" t="s">
        <v>253</v>
      </c>
      <c r="E384" s="236" t="s">
        <v>603</v>
      </c>
      <c r="F384" s="237" t="s">
        <v>604</v>
      </c>
      <c r="G384" s="238" t="s">
        <v>212</v>
      </c>
      <c r="H384" s="239">
        <v>0.02</v>
      </c>
      <c r="I384" s="240"/>
      <c r="J384" s="241">
        <f>ROUND(I384*H384,2)</f>
        <v>0</v>
      </c>
      <c r="K384" s="237" t="s">
        <v>163</v>
      </c>
      <c r="L384" s="242"/>
      <c r="M384" s="243" t="s">
        <v>1</v>
      </c>
      <c r="N384" s="244" t="s">
        <v>51</v>
      </c>
      <c r="O384" s="71"/>
      <c r="P384" s="202">
        <f>O384*H384</f>
        <v>0</v>
      </c>
      <c r="Q384" s="202">
        <v>1</v>
      </c>
      <c r="R384" s="202">
        <f>Q384*H384</f>
        <v>0.02</v>
      </c>
      <c r="S384" s="202">
        <v>0</v>
      </c>
      <c r="T384" s="203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204" t="s">
        <v>354</v>
      </c>
      <c r="AT384" s="204" t="s">
        <v>253</v>
      </c>
      <c r="AU384" s="204" t="s">
        <v>95</v>
      </c>
      <c r="AY384" s="16" t="s">
        <v>157</v>
      </c>
      <c r="BE384" s="205">
        <f>IF(N384="základní",J384,0)</f>
        <v>0</v>
      </c>
      <c r="BF384" s="205">
        <f>IF(N384="snížená",J384,0)</f>
        <v>0</v>
      </c>
      <c r="BG384" s="205">
        <f>IF(N384="zákl. přenesená",J384,0)</f>
        <v>0</v>
      </c>
      <c r="BH384" s="205">
        <f>IF(N384="sníž. přenesená",J384,0)</f>
        <v>0</v>
      </c>
      <c r="BI384" s="205">
        <f>IF(N384="nulová",J384,0)</f>
        <v>0</v>
      </c>
      <c r="BJ384" s="16" t="s">
        <v>93</v>
      </c>
      <c r="BK384" s="205">
        <f>ROUND(I384*H384,2)</f>
        <v>0</v>
      </c>
      <c r="BL384" s="16" t="s">
        <v>270</v>
      </c>
      <c r="BM384" s="204" t="s">
        <v>605</v>
      </c>
    </row>
    <row r="385" spans="1:65" s="13" customFormat="1" x14ac:dyDescent="0.2">
      <c r="B385" s="213"/>
      <c r="C385" s="214"/>
      <c r="D385" s="211" t="s">
        <v>170</v>
      </c>
      <c r="E385" s="214"/>
      <c r="F385" s="216" t="s">
        <v>606</v>
      </c>
      <c r="G385" s="214"/>
      <c r="H385" s="217">
        <v>0.02</v>
      </c>
      <c r="I385" s="218"/>
      <c r="J385" s="214"/>
      <c r="K385" s="214"/>
      <c r="L385" s="219"/>
      <c r="M385" s="220"/>
      <c r="N385" s="221"/>
      <c r="O385" s="221"/>
      <c r="P385" s="221"/>
      <c r="Q385" s="221"/>
      <c r="R385" s="221"/>
      <c r="S385" s="221"/>
      <c r="T385" s="222"/>
      <c r="AT385" s="223" t="s">
        <v>170</v>
      </c>
      <c r="AU385" s="223" t="s">
        <v>95</v>
      </c>
      <c r="AV385" s="13" t="s">
        <v>95</v>
      </c>
      <c r="AW385" s="13" t="s">
        <v>4</v>
      </c>
      <c r="AX385" s="13" t="s">
        <v>93</v>
      </c>
      <c r="AY385" s="223" t="s">
        <v>157</v>
      </c>
    </row>
    <row r="386" spans="1:65" s="2" customFormat="1" ht="24.2" customHeight="1" x14ac:dyDescent="0.2">
      <c r="A386" s="34"/>
      <c r="B386" s="35"/>
      <c r="C386" s="193" t="s">
        <v>607</v>
      </c>
      <c r="D386" s="193" t="s">
        <v>159</v>
      </c>
      <c r="E386" s="194" t="s">
        <v>608</v>
      </c>
      <c r="F386" s="195" t="s">
        <v>609</v>
      </c>
      <c r="G386" s="196" t="s">
        <v>174</v>
      </c>
      <c r="H386" s="197">
        <v>59.542999999999999</v>
      </c>
      <c r="I386" s="198"/>
      <c r="J386" s="199">
        <f>ROUND(I386*H386,2)</f>
        <v>0</v>
      </c>
      <c r="K386" s="195" t="s">
        <v>1</v>
      </c>
      <c r="L386" s="39"/>
      <c r="M386" s="200" t="s">
        <v>1</v>
      </c>
      <c r="N386" s="201" t="s">
        <v>51</v>
      </c>
      <c r="O386" s="71"/>
      <c r="P386" s="202">
        <f>O386*H386</f>
        <v>0</v>
      </c>
      <c r="Q386" s="202">
        <v>0</v>
      </c>
      <c r="R386" s="202">
        <f>Q386*H386</f>
        <v>0</v>
      </c>
      <c r="S386" s="202">
        <v>0</v>
      </c>
      <c r="T386" s="203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04" t="s">
        <v>270</v>
      </c>
      <c r="AT386" s="204" t="s">
        <v>159</v>
      </c>
      <c r="AU386" s="204" t="s">
        <v>95</v>
      </c>
      <c r="AY386" s="16" t="s">
        <v>157</v>
      </c>
      <c r="BE386" s="205">
        <f>IF(N386="základní",J386,0)</f>
        <v>0</v>
      </c>
      <c r="BF386" s="205">
        <f>IF(N386="snížená",J386,0)</f>
        <v>0</v>
      </c>
      <c r="BG386" s="205">
        <f>IF(N386="zákl. přenesená",J386,0)</f>
        <v>0</v>
      </c>
      <c r="BH386" s="205">
        <f>IF(N386="sníž. přenesená",J386,0)</f>
        <v>0</v>
      </c>
      <c r="BI386" s="205">
        <f>IF(N386="nulová",J386,0)</f>
        <v>0</v>
      </c>
      <c r="BJ386" s="16" t="s">
        <v>93</v>
      </c>
      <c r="BK386" s="205">
        <f>ROUND(I386*H386,2)</f>
        <v>0</v>
      </c>
      <c r="BL386" s="16" t="s">
        <v>270</v>
      </c>
      <c r="BM386" s="204" t="s">
        <v>610</v>
      </c>
    </row>
    <row r="387" spans="1:65" s="2" customFormat="1" ht="24.2" customHeight="1" x14ac:dyDescent="0.2">
      <c r="A387" s="34"/>
      <c r="B387" s="35"/>
      <c r="C387" s="193" t="s">
        <v>611</v>
      </c>
      <c r="D387" s="193" t="s">
        <v>159</v>
      </c>
      <c r="E387" s="194" t="s">
        <v>612</v>
      </c>
      <c r="F387" s="195" t="s">
        <v>613</v>
      </c>
      <c r="G387" s="196" t="s">
        <v>174</v>
      </c>
      <c r="H387" s="197">
        <v>59.542999999999999</v>
      </c>
      <c r="I387" s="198"/>
      <c r="J387" s="199">
        <f>ROUND(I387*H387,2)</f>
        <v>0</v>
      </c>
      <c r="K387" s="195" t="s">
        <v>163</v>
      </c>
      <c r="L387" s="39"/>
      <c r="M387" s="200" t="s">
        <v>1</v>
      </c>
      <c r="N387" s="201" t="s">
        <v>51</v>
      </c>
      <c r="O387" s="71"/>
      <c r="P387" s="202">
        <f>O387*H387</f>
        <v>0</v>
      </c>
      <c r="Q387" s="202">
        <v>0</v>
      </c>
      <c r="R387" s="202">
        <f>Q387*H387</f>
        <v>0</v>
      </c>
      <c r="S387" s="202">
        <v>0</v>
      </c>
      <c r="T387" s="203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4" t="s">
        <v>270</v>
      </c>
      <c r="AT387" s="204" t="s">
        <v>159</v>
      </c>
      <c r="AU387" s="204" t="s">
        <v>95</v>
      </c>
      <c r="AY387" s="16" t="s">
        <v>157</v>
      </c>
      <c r="BE387" s="205">
        <f>IF(N387="základní",J387,0)</f>
        <v>0</v>
      </c>
      <c r="BF387" s="205">
        <f>IF(N387="snížená",J387,0)</f>
        <v>0</v>
      </c>
      <c r="BG387" s="205">
        <f>IF(N387="zákl. přenesená",J387,0)</f>
        <v>0</v>
      </c>
      <c r="BH387" s="205">
        <f>IF(N387="sníž. přenesená",J387,0)</f>
        <v>0</v>
      </c>
      <c r="BI387" s="205">
        <f>IF(N387="nulová",J387,0)</f>
        <v>0</v>
      </c>
      <c r="BJ387" s="16" t="s">
        <v>93</v>
      </c>
      <c r="BK387" s="205">
        <f>ROUND(I387*H387,2)</f>
        <v>0</v>
      </c>
      <c r="BL387" s="16" t="s">
        <v>270</v>
      </c>
      <c r="BM387" s="204" t="s">
        <v>614</v>
      </c>
    </row>
    <row r="388" spans="1:65" s="2" customFormat="1" x14ac:dyDescent="0.2">
      <c r="A388" s="34"/>
      <c r="B388" s="35"/>
      <c r="C388" s="36"/>
      <c r="D388" s="206" t="s">
        <v>166</v>
      </c>
      <c r="E388" s="36"/>
      <c r="F388" s="207" t="s">
        <v>615</v>
      </c>
      <c r="G388" s="36"/>
      <c r="H388" s="36"/>
      <c r="I388" s="208"/>
      <c r="J388" s="36"/>
      <c r="K388" s="36"/>
      <c r="L388" s="39"/>
      <c r="M388" s="209"/>
      <c r="N388" s="210"/>
      <c r="O388" s="71"/>
      <c r="P388" s="71"/>
      <c r="Q388" s="71"/>
      <c r="R388" s="71"/>
      <c r="S388" s="71"/>
      <c r="T388" s="72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6" t="s">
        <v>166</v>
      </c>
      <c r="AU388" s="16" t="s">
        <v>95</v>
      </c>
    </row>
    <row r="389" spans="1:65" s="2" customFormat="1" ht="24.2" customHeight="1" x14ac:dyDescent="0.2">
      <c r="A389" s="34"/>
      <c r="B389" s="35"/>
      <c r="C389" s="235" t="s">
        <v>616</v>
      </c>
      <c r="D389" s="235" t="s">
        <v>253</v>
      </c>
      <c r="E389" s="236" t="s">
        <v>617</v>
      </c>
      <c r="F389" s="237" t="s">
        <v>618</v>
      </c>
      <c r="G389" s="238" t="s">
        <v>174</v>
      </c>
      <c r="H389" s="239">
        <v>62.52</v>
      </c>
      <c r="I389" s="240"/>
      <c r="J389" s="241">
        <f>ROUND(I389*H389,2)</f>
        <v>0</v>
      </c>
      <c r="K389" s="237" t="s">
        <v>163</v>
      </c>
      <c r="L389" s="242"/>
      <c r="M389" s="243" t="s">
        <v>1</v>
      </c>
      <c r="N389" s="244" t="s">
        <v>51</v>
      </c>
      <c r="O389" s="71"/>
      <c r="P389" s="202">
        <f>O389*H389</f>
        <v>0</v>
      </c>
      <c r="Q389" s="202">
        <v>8.0000000000000004E-4</v>
      </c>
      <c r="R389" s="202">
        <f>Q389*H389</f>
        <v>5.0016000000000005E-2</v>
      </c>
      <c r="S389" s="202">
        <v>0</v>
      </c>
      <c r="T389" s="20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4" t="s">
        <v>354</v>
      </c>
      <c r="AT389" s="204" t="s">
        <v>253</v>
      </c>
      <c r="AU389" s="204" t="s">
        <v>95</v>
      </c>
      <c r="AY389" s="16" t="s">
        <v>157</v>
      </c>
      <c r="BE389" s="205">
        <f>IF(N389="základní",J389,0)</f>
        <v>0</v>
      </c>
      <c r="BF389" s="205">
        <f>IF(N389="snížená",J389,0)</f>
        <v>0</v>
      </c>
      <c r="BG389" s="205">
        <f>IF(N389="zákl. přenesená",J389,0)</f>
        <v>0</v>
      </c>
      <c r="BH389" s="205">
        <f>IF(N389="sníž. přenesená",J389,0)</f>
        <v>0</v>
      </c>
      <c r="BI389" s="205">
        <f>IF(N389="nulová",J389,0)</f>
        <v>0</v>
      </c>
      <c r="BJ389" s="16" t="s">
        <v>93</v>
      </c>
      <c r="BK389" s="205">
        <f>ROUND(I389*H389,2)</f>
        <v>0</v>
      </c>
      <c r="BL389" s="16" t="s">
        <v>270</v>
      </c>
      <c r="BM389" s="204" t="s">
        <v>619</v>
      </c>
    </row>
    <row r="390" spans="1:65" s="13" customFormat="1" x14ac:dyDescent="0.2">
      <c r="B390" s="213"/>
      <c r="C390" s="214"/>
      <c r="D390" s="211" t="s">
        <v>170</v>
      </c>
      <c r="E390" s="214"/>
      <c r="F390" s="216" t="s">
        <v>620</v>
      </c>
      <c r="G390" s="214"/>
      <c r="H390" s="217">
        <v>62.52</v>
      </c>
      <c r="I390" s="218"/>
      <c r="J390" s="214"/>
      <c r="K390" s="214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170</v>
      </c>
      <c r="AU390" s="223" t="s">
        <v>95</v>
      </c>
      <c r="AV390" s="13" t="s">
        <v>95</v>
      </c>
      <c r="AW390" s="13" t="s">
        <v>4</v>
      </c>
      <c r="AX390" s="13" t="s">
        <v>93</v>
      </c>
      <c r="AY390" s="223" t="s">
        <v>157</v>
      </c>
    </row>
    <row r="391" spans="1:65" s="2" customFormat="1" ht="24.2" customHeight="1" x14ac:dyDescent="0.2">
      <c r="A391" s="34"/>
      <c r="B391" s="35"/>
      <c r="C391" s="193" t="s">
        <v>621</v>
      </c>
      <c r="D391" s="193" t="s">
        <v>159</v>
      </c>
      <c r="E391" s="194" t="s">
        <v>622</v>
      </c>
      <c r="F391" s="195" t="s">
        <v>623</v>
      </c>
      <c r="G391" s="196" t="s">
        <v>624</v>
      </c>
      <c r="H391" s="245"/>
      <c r="I391" s="198"/>
      <c r="J391" s="199">
        <f>ROUND(I391*H391,2)</f>
        <v>0</v>
      </c>
      <c r="K391" s="195" t="s">
        <v>163</v>
      </c>
      <c r="L391" s="39"/>
      <c r="M391" s="200" t="s">
        <v>1</v>
      </c>
      <c r="N391" s="201" t="s">
        <v>51</v>
      </c>
      <c r="O391" s="71"/>
      <c r="P391" s="202">
        <f>O391*H391</f>
        <v>0</v>
      </c>
      <c r="Q391" s="202">
        <v>0</v>
      </c>
      <c r="R391" s="202">
        <f>Q391*H391</f>
        <v>0</v>
      </c>
      <c r="S391" s="202">
        <v>0</v>
      </c>
      <c r="T391" s="203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04" t="s">
        <v>270</v>
      </c>
      <c r="AT391" s="204" t="s">
        <v>159</v>
      </c>
      <c r="AU391" s="204" t="s">
        <v>95</v>
      </c>
      <c r="AY391" s="16" t="s">
        <v>157</v>
      </c>
      <c r="BE391" s="205">
        <f>IF(N391="základní",J391,0)</f>
        <v>0</v>
      </c>
      <c r="BF391" s="205">
        <f>IF(N391="snížená",J391,0)</f>
        <v>0</v>
      </c>
      <c r="BG391" s="205">
        <f>IF(N391="zákl. přenesená",J391,0)</f>
        <v>0</v>
      </c>
      <c r="BH391" s="205">
        <f>IF(N391="sníž. přenesená",J391,0)</f>
        <v>0</v>
      </c>
      <c r="BI391" s="205">
        <f>IF(N391="nulová",J391,0)</f>
        <v>0</v>
      </c>
      <c r="BJ391" s="16" t="s">
        <v>93</v>
      </c>
      <c r="BK391" s="205">
        <f>ROUND(I391*H391,2)</f>
        <v>0</v>
      </c>
      <c r="BL391" s="16" t="s">
        <v>270</v>
      </c>
      <c r="BM391" s="204" t="s">
        <v>625</v>
      </c>
    </row>
    <row r="392" spans="1:65" s="2" customFormat="1" x14ac:dyDescent="0.2">
      <c r="A392" s="34"/>
      <c r="B392" s="35"/>
      <c r="C392" s="36"/>
      <c r="D392" s="206" t="s">
        <v>166</v>
      </c>
      <c r="E392" s="36"/>
      <c r="F392" s="207" t="s">
        <v>626</v>
      </c>
      <c r="G392" s="36"/>
      <c r="H392" s="36"/>
      <c r="I392" s="208"/>
      <c r="J392" s="36"/>
      <c r="K392" s="36"/>
      <c r="L392" s="39"/>
      <c r="M392" s="209"/>
      <c r="N392" s="210"/>
      <c r="O392" s="71"/>
      <c r="P392" s="71"/>
      <c r="Q392" s="71"/>
      <c r="R392" s="71"/>
      <c r="S392" s="71"/>
      <c r="T392" s="72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6" t="s">
        <v>166</v>
      </c>
      <c r="AU392" s="16" t="s">
        <v>95</v>
      </c>
    </row>
    <row r="393" spans="1:65" s="2" customFormat="1" ht="24.2" customHeight="1" x14ac:dyDescent="0.2">
      <c r="A393" s="34"/>
      <c r="B393" s="35"/>
      <c r="C393" s="193" t="s">
        <v>627</v>
      </c>
      <c r="D393" s="193" t="s">
        <v>159</v>
      </c>
      <c r="E393" s="194" t="s">
        <v>628</v>
      </c>
      <c r="F393" s="195" t="s">
        <v>629</v>
      </c>
      <c r="G393" s="196" t="s">
        <v>624</v>
      </c>
      <c r="H393" s="245"/>
      <c r="I393" s="198"/>
      <c r="J393" s="199">
        <f>ROUND(I393*H393,2)</f>
        <v>0</v>
      </c>
      <c r="K393" s="195" t="s">
        <v>163</v>
      </c>
      <c r="L393" s="39"/>
      <c r="M393" s="200" t="s">
        <v>1</v>
      </c>
      <c r="N393" s="201" t="s">
        <v>51</v>
      </c>
      <c r="O393" s="71"/>
      <c r="P393" s="202">
        <f>O393*H393</f>
        <v>0</v>
      </c>
      <c r="Q393" s="202">
        <v>0</v>
      </c>
      <c r="R393" s="202">
        <f>Q393*H393</f>
        <v>0</v>
      </c>
      <c r="S393" s="202">
        <v>0</v>
      </c>
      <c r="T393" s="203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04" t="s">
        <v>270</v>
      </c>
      <c r="AT393" s="204" t="s">
        <v>159</v>
      </c>
      <c r="AU393" s="204" t="s">
        <v>95</v>
      </c>
      <c r="AY393" s="16" t="s">
        <v>157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6" t="s">
        <v>93</v>
      </c>
      <c r="BK393" s="205">
        <f>ROUND(I393*H393,2)</f>
        <v>0</v>
      </c>
      <c r="BL393" s="16" t="s">
        <v>270</v>
      </c>
      <c r="BM393" s="204" t="s">
        <v>630</v>
      </c>
    </row>
    <row r="394" spans="1:65" s="2" customFormat="1" x14ac:dyDescent="0.2">
      <c r="A394" s="34"/>
      <c r="B394" s="35"/>
      <c r="C394" s="36"/>
      <c r="D394" s="206" t="s">
        <v>166</v>
      </c>
      <c r="E394" s="36"/>
      <c r="F394" s="207" t="s">
        <v>631</v>
      </c>
      <c r="G394" s="36"/>
      <c r="H394" s="36"/>
      <c r="I394" s="208"/>
      <c r="J394" s="36"/>
      <c r="K394" s="36"/>
      <c r="L394" s="39"/>
      <c r="M394" s="209"/>
      <c r="N394" s="210"/>
      <c r="O394" s="71"/>
      <c r="P394" s="71"/>
      <c r="Q394" s="71"/>
      <c r="R394" s="71"/>
      <c r="S394" s="71"/>
      <c r="T394" s="72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6" t="s">
        <v>166</v>
      </c>
      <c r="AU394" s="16" t="s">
        <v>95</v>
      </c>
    </row>
    <row r="395" spans="1:65" s="12" customFormat="1" ht="22.9" customHeight="1" x14ac:dyDescent="0.2">
      <c r="B395" s="177"/>
      <c r="C395" s="178"/>
      <c r="D395" s="179" t="s">
        <v>85</v>
      </c>
      <c r="E395" s="191" t="s">
        <v>632</v>
      </c>
      <c r="F395" s="191" t="s">
        <v>633</v>
      </c>
      <c r="G395" s="178"/>
      <c r="H395" s="178"/>
      <c r="I395" s="181"/>
      <c r="J395" s="192">
        <f>BK395</f>
        <v>0</v>
      </c>
      <c r="K395" s="178"/>
      <c r="L395" s="183"/>
      <c r="M395" s="184"/>
      <c r="N395" s="185"/>
      <c r="O395" s="185"/>
      <c r="P395" s="186">
        <f>SUM(P396:P399)</f>
        <v>0</v>
      </c>
      <c r="Q395" s="185"/>
      <c r="R395" s="186">
        <f>SUM(R396:R399)</f>
        <v>0</v>
      </c>
      <c r="S395" s="185"/>
      <c r="T395" s="187">
        <f>SUM(T396:T399)</f>
        <v>0</v>
      </c>
      <c r="AR395" s="188" t="s">
        <v>95</v>
      </c>
      <c r="AT395" s="189" t="s">
        <v>85</v>
      </c>
      <c r="AU395" s="189" t="s">
        <v>93</v>
      </c>
      <c r="AY395" s="188" t="s">
        <v>157</v>
      </c>
      <c r="BK395" s="190">
        <f>SUM(BK396:BK399)</f>
        <v>0</v>
      </c>
    </row>
    <row r="396" spans="1:65" s="2" customFormat="1" ht="16.5" customHeight="1" x14ac:dyDescent="0.2">
      <c r="A396" s="34"/>
      <c r="B396" s="35"/>
      <c r="C396" s="193" t="s">
        <v>634</v>
      </c>
      <c r="D396" s="193" t="s">
        <v>159</v>
      </c>
      <c r="E396" s="194" t="s">
        <v>635</v>
      </c>
      <c r="F396" s="195" t="s">
        <v>636</v>
      </c>
      <c r="G396" s="196" t="s">
        <v>162</v>
      </c>
      <c r="H396" s="197">
        <v>16</v>
      </c>
      <c r="I396" s="198"/>
      <c r="J396" s="199">
        <f>ROUND(I396*H396,2)</f>
        <v>0</v>
      </c>
      <c r="K396" s="195" t="s">
        <v>163</v>
      </c>
      <c r="L396" s="39"/>
      <c r="M396" s="200" t="s">
        <v>1</v>
      </c>
      <c r="N396" s="201" t="s">
        <v>51</v>
      </c>
      <c r="O396" s="71"/>
      <c r="P396" s="202">
        <f>O396*H396</f>
        <v>0</v>
      </c>
      <c r="Q396" s="202">
        <v>0</v>
      </c>
      <c r="R396" s="202">
        <f>Q396*H396</f>
        <v>0</v>
      </c>
      <c r="S396" s="202">
        <v>0</v>
      </c>
      <c r="T396" s="203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4" t="s">
        <v>270</v>
      </c>
      <c r="AT396" s="204" t="s">
        <v>159</v>
      </c>
      <c r="AU396" s="204" t="s">
        <v>95</v>
      </c>
      <c r="AY396" s="16" t="s">
        <v>157</v>
      </c>
      <c r="BE396" s="205">
        <f>IF(N396="základní",J396,0)</f>
        <v>0</v>
      </c>
      <c r="BF396" s="205">
        <f>IF(N396="snížená",J396,0)</f>
        <v>0</v>
      </c>
      <c r="BG396" s="205">
        <f>IF(N396="zákl. přenesená",J396,0)</f>
        <v>0</v>
      </c>
      <c r="BH396" s="205">
        <f>IF(N396="sníž. přenesená",J396,0)</f>
        <v>0</v>
      </c>
      <c r="BI396" s="205">
        <f>IF(N396="nulová",J396,0)</f>
        <v>0</v>
      </c>
      <c r="BJ396" s="16" t="s">
        <v>93</v>
      </c>
      <c r="BK396" s="205">
        <f>ROUND(I396*H396,2)</f>
        <v>0</v>
      </c>
      <c r="BL396" s="16" t="s">
        <v>270</v>
      </c>
      <c r="BM396" s="204" t="s">
        <v>637</v>
      </c>
    </row>
    <row r="397" spans="1:65" s="2" customFormat="1" x14ac:dyDescent="0.2">
      <c r="A397" s="34"/>
      <c r="B397" s="35"/>
      <c r="C397" s="36"/>
      <c r="D397" s="206" t="s">
        <v>166</v>
      </c>
      <c r="E397" s="36"/>
      <c r="F397" s="207" t="s">
        <v>638</v>
      </c>
      <c r="G397" s="36"/>
      <c r="H397" s="36"/>
      <c r="I397" s="208"/>
      <c r="J397" s="36"/>
      <c r="K397" s="36"/>
      <c r="L397" s="39"/>
      <c r="M397" s="209"/>
      <c r="N397" s="210"/>
      <c r="O397" s="71"/>
      <c r="P397" s="71"/>
      <c r="Q397" s="71"/>
      <c r="R397" s="71"/>
      <c r="S397" s="71"/>
      <c r="T397" s="72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6" t="s">
        <v>166</v>
      </c>
      <c r="AU397" s="16" t="s">
        <v>95</v>
      </c>
    </row>
    <row r="398" spans="1:65" s="2" customFormat="1" ht="21.75" customHeight="1" x14ac:dyDescent="0.2">
      <c r="A398" s="34"/>
      <c r="B398" s="35"/>
      <c r="C398" s="235" t="s">
        <v>639</v>
      </c>
      <c r="D398" s="235" t="s">
        <v>253</v>
      </c>
      <c r="E398" s="236" t="s">
        <v>640</v>
      </c>
      <c r="F398" s="237" t="s">
        <v>641</v>
      </c>
      <c r="G398" s="238" t="s">
        <v>287</v>
      </c>
      <c r="H398" s="239">
        <v>8</v>
      </c>
      <c r="I398" s="240"/>
      <c r="J398" s="241">
        <f>ROUND(I398*H398,2)</f>
        <v>0</v>
      </c>
      <c r="K398" s="237" t="s">
        <v>1</v>
      </c>
      <c r="L398" s="242"/>
      <c r="M398" s="243" t="s">
        <v>1</v>
      </c>
      <c r="N398" s="244" t="s">
        <v>51</v>
      </c>
      <c r="O398" s="71"/>
      <c r="P398" s="202">
        <f>O398*H398</f>
        <v>0</v>
      </c>
      <c r="Q398" s="202">
        <v>0</v>
      </c>
      <c r="R398" s="202">
        <f>Q398*H398</f>
        <v>0</v>
      </c>
      <c r="S398" s="202">
        <v>0</v>
      </c>
      <c r="T398" s="203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204" t="s">
        <v>354</v>
      </c>
      <c r="AT398" s="204" t="s">
        <v>253</v>
      </c>
      <c r="AU398" s="204" t="s">
        <v>95</v>
      </c>
      <c r="AY398" s="16" t="s">
        <v>157</v>
      </c>
      <c r="BE398" s="205">
        <f>IF(N398="základní",J398,0)</f>
        <v>0</v>
      </c>
      <c r="BF398" s="205">
        <f>IF(N398="snížená",J398,0)</f>
        <v>0</v>
      </c>
      <c r="BG398" s="205">
        <f>IF(N398="zákl. přenesená",J398,0)</f>
        <v>0</v>
      </c>
      <c r="BH398" s="205">
        <f>IF(N398="sníž. přenesená",J398,0)</f>
        <v>0</v>
      </c>
      <c r="BI398" s="205">
        <f>IF(N398="nulová",J398,0)</f>
        <v>0</v>
      </c>
      <c r="BJ398" s="16" t="s">
        <v>93</v>
      </c>
      <c r="BK398" s="205">
        <f>ROUND(I398*H398,2)</f>
        <v>0</v>
      </c>
      <c r="BL398" s="16" t="s">
        <v>270</v>
      </c>
      <c r="BM398" s="204" t="s">
        <v>642</v>
      </c>
    </row>
    <row r="399" spans="1:65" s="13" customFormat="1" x14ac:dyDescent="0.2">
      <c r="B399" s="213"/>
      <c r="C399" s="214"/>
      <c r="D399" s="211" t="s">
        <v>170</v>
      </c>
      <c r="E399" s="215" t="s">
        <v>1</v>
      </c>
      <c r="F399" s="216" t="s">
        <v>643</v>
      </c>
      <c r="G399" s="214"/>
      <c r="H399" s="217">
        <v>8</v>
      </c>
      <c r="I399" s="218"/>
      <c r="J399" s="214"/>
      <c r="K399" s="214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170</v>
      </c>
      <c r="AU399" s="223" t="s">
        <v>95</v>
      </c>
      <c r="AV399" s="13" t="s">
        <v>95</v>
      </c>
      <c r="AW399" s="13" t="s">
        <v>42</v>
      </c>
      <c r="AX399" s="13" t="s">
        <v>93</v>
      </c>
      <c r="AY399" s="223" t="s">
        <v>157</v>
      </c>
    </row>
    <row r="400" spans="1:65" s="12" customFormat="1" ht="22.9" customHeight="1" x14ac:dyDescent="0.2">
      <c r="B400" s="177"/>
      <c r="C400" s="178"/>
      <c r="D400" s="179" t="s">
        <v>85</v>
      </c>
      <c r="E400" s="191" t="s">
        <v>644</v>
      </c>
      <c r="F400" s="191" t="s">
        <v>645</v>
      </c>
      <c r="G400" s="178"/>
      <c r="H400" s="178"/>
      <c r="I400" s="181"/>
      <c r="J400" s="192">
        <f>BK400</f>
        <v>0</v>
      </c>
      <c r="K400" s="178"/>
      <c r="L400" s="183"/>
      <c r="M400" s="184"/>
      <c r="N400" s="185"/>
      <c r="O400" s="185"/>
      <c r="P400" s="186">
        <f>SUM(P401:P405)</f>
        <v>0</v>
      </c>
      <c r="Q400" s="185"/>
      <c r="R400" s="186">
        <f>SUM(R401:R405)</f>
        <v>1.08E-3</v>
      </c>
      <c r="S400" s="185"/>
      <c r="T400" s="187">
        <f>SUM(T401:T405)</f>
        <v>0</v>
      </c>
      <c r="AR400" s="188" t="s">
        <v>95</v>
      </c>
      <c r="AT400" s="189" t="s">
        <v>85</v>
      </c>
      <c r="AU400" s="189" t="s">
        <v>93</v>
      </c>
      <c r="AY400" s="188" t="s">
        <v>157</v>
      </c>
      <c r="BK400" s="190">
        <f>SUM(BK401:BK405)</f>
        <v>0</v>
      </c>
    </row>
    <row r="401" spans="1:65" s="2" customFormat="1" ht="24.2" customHeight="1" x14ac:dyDescent="0.2">
      <c r="A401" s="34"/>
      <c r="B401" s="35"/>
      <c r="C401" s="193" t="s">
        <v>646</v>
      </c>
      <c r="D401" s="193" t="s">
        <v>159</v>
      </c>
      <c r="E401" s="194" t="s">
        <v>647</v>
      </c>
      <c r="F401" s="195" t="s">
        <v>648</v>
      </c>
      <c r="G401" s="196" t="s">
        <v>162</v>
      </c>
      <c r="H401" s="197">
        <v>4.5</v>
      </c>
      <c r="I401" s="198"/>
      <c r="J401" s="199">
        <f>ROUND(I401*H401,2)</f>
        <v>0</v>
      </c>
      <c r="K401" s="195" t="s">
        <v>163</v>
      </c>
      <c r="L401" s="39"/>
      <c r="M401" s="200" t="s">
        <v>1</v>
      </c>
      <c r="N401" s="201" t="s">
        <v>51</v>
      </c>
      <c r="O401" s="71"/>
      <c r="P401" s="202">
        <f>O401*H401</f>
        <v>0</v>
      </c>
      <c r="Q401" s="202">
        <v>2.4000000000000001E-4</v>
      </c>
      <c r="R401" s="202">
        <f>Q401*H401</f>
        <v>1.08E-3</v>
      </c>
      <c r="S401" s="202">
        <v>0</v>
      </c>
      <c r="T401" s="203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4" t="s">
        <v>270</v>
      </c>
      <c r="AT401" s="204" t="s">
        <v>159</v>
      </c>
      <c r="AU401" s="204" t="s">
        <v>95</v>
      </c>
      <c r="AY401" s="16" t="s">
        <v>157</v>
      </c>
      <c r="BE401" s="205">
        <f>IF(N401="základní",J401,0)</f>
        <v>0</v>
      </c>
      <c r="BF401" s="205">
        <f>IF(N401="snížená",J401,0)</f>
        <v>0</v>
      </c>
      <c r="BG401" s="205">
        <f>IF(N401="zákl. přenesená",J401,0)</f>
        <v>0</v>
      </c>
      <c r="BH401" s="205">
        <f>IF(N401="sníž. přenesená",J401,0)</f>
        <v>0</v>
      </c>
      <c r="BI401" s="205">
        <f>IF(N401="nulová",J401,0)</f>
        <v>0</v>
      </c>
      <c r="BJ401" s="16" t="s">
        <v>93</v>
      </c>
      <c r="BK401" s="205">
        <f>ROUND(I401*H401,2)</f>
        <v>0</v>
      </c>
      <c r="BL401" s="16" t="s">
        <v>270</v>
      </c>
      <c r="BM401" s="204" t="s">
        <v>649</v>
      </c>
    </row>
    <row r="402" spans="1:65" s="2" customFormat="1" x14ac:dyDescent="0.2">
      <c r="A402" s="34"/>
      <c r="B402" s="35"/>
      <c r="C402" s="36"/>
      <c r="D402" s="206" t="s">
        <v>166</v>
      </c>
      <c r="E402" s="36"/>
      <c r="F402" s="207" t="s">
        <v>650</v>
      </c>
      <c r="G402" s="36"/>
      <c r="H402" s="36"/>
      <c r="I402" s="208"/>
      <c r="J402" s="36"/>
      <c r="K402" s="36"/>
      <c r="L402" s="39"/>
      <c r="M402" s="209"/>
      <c r="N402" s="210"/>
      <c r="O402" s="71"/>
      <c r="P402" s="71"/>
      <c r="Q402" s="71"/>
      <c r="R402" s="71"/>
      <c r="S402" s="71"/>
      <c r="T402" s="72"/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6" t="s">
        <v>166</v>
      </c>
      <c r="AU402" s="16" t="s">
        <v>95</v>
      </c>
    </row>
    <row r="403" spans="1:65" s="13" customFormat="1" x14ac:dyDescent="0.2">
      <c r="B403" s="213"/>
      <c r="C403" s="214"/>
      <c r="D403" s="211" t="s">
        <v>170</v>
      </c>
      <c r="E403" s="215" t="s">
        <v>1</v>
      </c>
      <c r="F403" s="216" t="s">
        <v>651</v>
      </c>
      <c r="G403" s="214"/>
      <c r="H403" s="217">
        <v>4.5</v>
      </c>
      <c r="I403" s="218"/>
      <c r="J403" s="214"/>
      <c r="K403" s="214"/>
      <c r="L403" s="219"/>
      <c r="M403" s="220"/>
      <c r="N403" s="221"/>
      <c r="O403" s="221"/>
      <c r="P403" s="221"/>
      <c r="Q403" s="221"/>
      <c r="R403" s="221"/>
      <c r="S403" s="221"/>
      <c r="T403" s="222"/>
      <c r="AT403" s="223" t="s">
        <v>170</v>
      </c>
      <c r="AU403" s="223" t="s">
        <v>95</v>
      </c>
      <c r="AV403" s="13" t="s">
        <v>95</v>
      </c>
      <c r="AW403" s="13" t="s">
        <v>42</v>
      </c>
      <c r="AX403" s="13" t="s">
        <v>93</v>
      </c>
      <c r="AY403" s="223" t="s">
        <v>157</v>
      </c>
    </row>
    <row r="404" spans="1:65" s="2" customFormat="1" ht="21.75" customHeight="1" x14ac:dyDescent="0.2">
      <c r="A404" s="34"/>
      <c r="B404" s="35"/>
      <c r="C404" s="193" t="s">
        <v>652</v>
      </c>
      <c r="D404" s="193" t="s">
        <v>159</v>
      </c>
      <c r="E404" s="194" t="s">
        <v>653</v>
      </c>
      <c r="F404" s="195" t="s">
        <v>654</v>
      </c>
      <c r="G404" s="196" t="s">
        <v>287</v>
      </c>
      <c r="H404" s="197">
        <v>1</v>
      </c>
      <c r="I404" s="198"/>
      <c r="J404" s="199">
        <f>ROUND(I404*H404,2)</f>
        <v>0</v>
      </c>
      <c r="K404" s="195" t="s">
        <v>1</v>
      </c>
      <c r="L404" s="39"/>
      <c r="M404" s="200" t="s">
        <v>1</v>
      </c>
      <c r="N404" s="201" t="s">
        <v>51</v>
      </c>
      <c r="O404" s="71"/>
      <c r="P404" s="202">
        <f>O404*H404</f>
        <v>0</v>
      </c>
      <c r="Q404" s="202">
        <v>0</v>
      </c>
      <c r="R404" s="202">
        <f>Q404*H404</f>
        <v>0</v>
      </c>
      <c r="S404" s="202">
        <v>0</v>
      </c>
      <c r="T404" s="203">
        <f>S404*H404</f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4" t="s">
        <v>270</v>
      </c>
      <c r="AT404" s="204" t="s">
        <v>159</v>
      </c>
      <c r="AU404" s="204" t="s">
        <v>95</v>
      </c>
      <c r="AY404" s="16" t="s">
        <v>157</v>
      </c>
      <c r="BE404" s="205">
        <f>IF(N404="základní",J404,0)</f>
        <v>0</v>
      </c>
      <c r="BF404" s="205">
        <f>IF(N404="snížená",J404,0)</f>
        <v>0</v>
      </c>
      <c r="BG404" s="205">
        <f>IF(N404="zákl. přenesená",J404,0)</f>
        <v>0</v>
      </c>
      <c r="BH404" s="205">
        <f>IF(N404="sníž. přenesená",J404,0)</f>
        <v>0</v>
      </c>
      <c r="BI404" s="205">
        <f>IF(N404="nulová",J404,0)</f>
        <v>0</v>
      </c>
      <c r="BJ404" s="16" t="s">
        <v>93</v>
      </c>
      <c r="BK404" s="205">
        <f>ROUND(I404*H404,2)</f>
        <v>0</v>
      </c>
      <c r="BL404" s="16" t="s">
        <v>270</v>
      </c>
      <c r="BM404" s="204" t="s">
        <v>655</v>
      </c>
    </row>
    <row r="405" spans="1:65" s="2" customFormat="1" ht="19.5" x14ac:dyDescent="0.2">
      <c r="A405" s="34"/>
      <c r="B405" s="35"/>
      <c r="C405" s="36"/>
      <c r="D405" s="211" t="s">
        <v>168</v>
      </c>
      <c r="E405" s="36"/>
      <c r="F405" s="212" t="s">
        <v>656</v>
      </c>
      <c r="G405" s="36"/>
      <c r="H405" s="36"/>
      <c r="I405" s="208"/>
      <c r="J405" s="36"/>
      <c r="K405" s="36"/>
      <c r="L405" s="39"/>
      <c r="M405" s="209"/>
      <c r="N405" s="210"/>
      <c r="O405" s="71"/>
      <c r="P405" s="71"/>
      <c r="Q405" s="71"/>
      <c r="R405" s="71"/>
      <c r="S405" s="71"/>
      <c r="T405" s="72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6" t="s">
        <v>168</v>
      </c>
      <c r="AU405" s="16" t="s">
        <v>95</v>
      </c>
    </row>
    <row r="406" spans="1:65" s="12" customFormat="1" ht="22.9" customHeight="1" x14ac:dyDescent="0.2">
      <c r="B406" s="177"/>
      <c r="C406" s="178"/>
      <c r="D406" s="179" t="s">
        <v>85</v>
      </c>
      <c r="E406" s="191" t="s">
        <v>657</v>
      </c>
      <c r="F406" s="191" t="s">
        <v>658</v>
      </c>
      <c r="G406" s="178"/>
      <c r="H406" s="178"/>
      <c r="I406" s="181"/>
      <c r="J406" s="192">
        <f>BK406</f>
        <v>0</v>
      </c>
      <c r="K406" s="178"/>
      <c r="L406" s="183"/>
      <c r="M406" s="184"/>
      <c r="N406" s="185"/>
      <c r="O406" s="185"/>
      <c r="P406" s="186">
        <f>SUM(P407:P412)</f>
        <v>0</v>
      </c>
      <c r="Q406" s="185"/>
      <c r="R406" s="186">
        <f>SUM(R407:R412)</f>
        <v>0.14423759999999999</v>
      </c>
      <c r="S406" s="185"/>
      <c r="T406" s="187">
        <f>SUM(T407:T412)</f>
        <v>0</v>
      </c>
      <c r="AR406" s="188" t="s">
        <v>95</v>
      </c>
      <c r="AT406" s="189" t="s">
        <v>85</v>
      </c>
      <c r="AU406" s="189" t="s">
        <v>93</v>
      </c>
      <c r="AY406" s="188" t="s">
        <v>157</v>
      </c>
      <c r="BK406" s="190">
        <f>SUM(BK407:BK412)</f>
        <v>0</v>
      </c>
    </row>
    <row r="407" spans="1:65" s="2" customFormat="1" ht="24.2" customHeight="1" x14ac:dyDescent="0.2">
      <c r="A407" s="34"/>
      <c r="B407" s="35"/>
      <c r="C407" s="193" t="s">
        <v>659</v>
      </c>
      <c r="D407" s="193" t="s">
        <v>159</v>
      </c>
      <c r="E407" s="194" t="s">
        <v>660</v>
      </c>
      <c r="F407" s="195" t="s">
        <v>661</v>
      </c>
      <c r="G407" s="196" t="s">
        <v>174</v>
      </c>
      <c r="H407" s="197">
        <v>1109.52</v>
      </c>
      <c r="I407" s="198"/>
      <c r="J407" s="199">
        <f>ROUND(I407*H407,2)</f>
        <v>0</v>
      </c>
      <c r="K407" s="195" t="s">
        <v>163</v>
      </c>
      <c r="L407" s="39"/>
      <c r="M407" s="200" t="s">
        <v>1</v>
      </c>
      <c r="N407" s="201" t="s">
        <v>51</v>
      </c>
      <c r="O407" s="71"/>
      <c r="P407" s="202">
        <f>O407*H407</f>
        <v>0</v>
      </c>
      <c r="Q407" s="202">
        <v>1.2999999999999999E-4</v>
      </c>
      <c r="R407" s="202">
        <f>Q407*H407</f>
        <v>0.14423759999999999</v>
      </c>
      <c r="S407" s="202">
        <v>0</v>
      </c>
      <c r="T407" s="203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4" t="s">
        <v>270</v>
      </c>
      <c r="AT407" s="204" t="s">
        <v>159</v>
      </c>
      <c r="AU407" s="204" t="s">
        <v>95</v>
      </c>
      <c r="AY407" s="16" t="s">
        <v>157</v>
      </c>
      <c r="BE407" s="205">
        <f>IF(N407="základní",J407,0)</f>
        <v>0</v>
      </c>
      <c r="BF407" s="205">
        <f>IF(N407="snížená",J407,0)</f>
        <v>0</v>
      </c>
      <c r="BG407" s="205">
        <f>IF(N407="zákl. přenesená",J407,0)</f>
        <v>0</v>
      </c>
      <c r="BH407" s="205">
        <f>IF(N407="sníž. přenesená",J407,0)</f>
        <v>0</v>
      </c>
      <c r="BI407" s="205">
        <f>IF(N407="nulová",J407,0)</f>
        <v>0</v>
      </c>
      <c r="BJ407" s="16" t="s">
        <v>93</v>
      </c>
      <c r="BK407" s="205">
        <f>ROUND(I407*H407,2)</f>
        <v>0</v>
      </c>
      <c r="BL407" s="16" t="s">
        <v>270</v>
      </c>
      <c r="BM407" s="204" t="s">
        <v>662</v>
      </c>
    </row>
    <row r="408" spans="1:65" s="2" customFormat="1" x14ac:dyDescent="0.2">
      <c r="A408" s="34"/>
      <c r="B408" s="35"/>
      <c r="C408" s="36"/>
      <c r="D408" s="206" t="s">
        <v>166</v>
      </c>
      <c r="E408" s="36"/>
      <c r="F408" s="207" t="s">
        <v>663</v>
      </c>
      <c r="G408" s="36"/>
      <c r="H408" s="36"/>
      <c r="I408" s="208"/>
      <c r="J408" s="36"/>
      <c r="K408" s="36"/>
      <c r="L408" s="39"/>
      <c r="M408" s="209"/>
      <c r="N408" s="210"/>
      <c r="O408" s="71"/>
      <c r="P408" s="71"/>
      <c r="Q408" s="71"/>
      <c r="R408" s="71"/>
      <c r="S408" s="71"/>
      <c r="T408" s="72"/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6" t="s">
        <v>166</v>
      </c>
      <c r="AU408" s="16" t="s">
        <v>95</v>
      </c>
    </row>
    <row r="409" spans="1:65" s="2" customFormat="1" ht="68.25" x14ac:dyDescent="0.2">
      <c r="A409" s="34"/>
      <c r="B409" s="35"/>
      <c r="C409" s="36"/>
      <c r="D409" s="211" t="s">
        <v>168</v>
      </c>
      <c r="E409" s="36"/>
      <c r="F409" s="212" t="s">
        <v>664</v>
      </c>
      <c r="G409" s="36"/>
      <c r="H409" s="36"/>
      <c r="I409" s="208"/>
      <c r="J409" s="36"/>
      <c r="K409" s="36"/>
      <c r="L409" s="39"/>
      <c r="M409" s="209"/>
      <c r="N409" s="210"/>
      <c r="O409" s="71"/>
      <c r="P409" s="71"/>
      <c r="Q409" s="71"/>
      <c r="R409" s="71"/>
      <c r="S409" s="71"/>
      <c r="T409" s="72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6" t="s">
        <v>168</v>
      </c>
      <c r="AU409" s="16" t="s">
        <v>95</v>
      </c>
    </row>
    <row r="410" spans="1:65" s="13" customFormat="1" x14ac:dyDescent="0.2">
      <c r="B410" s="213"/>
      <c r="C410" s="214"/>
      <c r="D410" s="211" t="s">
        <v>170</v>
      </c>
      <c r="E410" s="215" t="s">
        <v>1</v>
      </c>
      <c r="F410" s="216" t="s">
        <v>665</v>
      </c>
      <c r="G410" s="214"/>
      <c r="H410" s="217">
        <v>184.92</v>
      </c>
      <c r="I410" s="218"/>
      <c r="J410" s="214"/>
      <c r="K410" s="214"/>
      <c r="L410" s="219"/>
      <c r="M410" s="220"/>
      <c r="N410" s="221"/>
      <c r="O410" s="221"/>
      <c r="P410" s="221"/>
      <c r="Q410" s="221"/>
      <c r="R410" s="221"/>
      <c r="S410" s="221"/>
      <c r="T410" s="222"/>
      <c r="AT410" s="223" t="s">
        <v>170</v>
      </c>
      <c r="AU410" s="223" t="s">
        <v>95</v>
      </c>
      <c r="AV410" s="13" t="s">
        <v>95</v>
      </c>
      <c r="AW410" s="13" t="s">
        <v>42</v>
      </c>
      <c r="AX410" s="13" t="s">
        <v>86</v>
      </c>
      <c r="AY410" s="223" t="s">
        <v>157</v>
      </c>
    </row>
    <row r="411" spans="1:65" s="13" customFormat="1" x14ac:dyDescent="0.2">
      <c r="B411" s="213"/>
      <c r="C411" s="214"/>
      <c r="D411" s="211" t="s">
        <v>170</v>
      </c>
      <c r="E411" s="215" t="s">
        <v>1</v>
      </c>
      <c r="F411" s="216" t="s">
        <v>666</v>
      </c>
      <c r="G411" s="214"/>
      <c r="H411" s="217">
        <v>924.6</v>
      </c>
      <c r="I411" s="218"/>
      <c r="J411" s="214"/>
      <c r="K411" s="214"/>
      <c r="L411" s="219"/>
      <c r="M411" s="220"/>
      <c r="N411" s="221"/>
      <c r="O411" s="221"/>
      <c r="P411" s="221"/>
      <c r="Q411" s="221"/>
      <c r="R411" s="221"/>
      <c r="S411" s="221"/>
      <c r="T411" s="222"/>
      <c r="AT411" s="223" t="s">
        <v>170</v>
      </c>
      <c r="AU411" s="223" t="s">
        <v>95</v>
      </c>
      <c r="AV411" s="13" t="s">
        <v>95</v>
      </c>
      <c r="AW411" s="13" t="s">
        <v>42</v>
      </c>
      <c r="AX411" s="13" t="s">
        <v>86</v>
      </c>
      <c r="AY411" s="223" t="s">
        <v>157</v>
      </c>
    </row>
    <row r="412" spans="1:65" s="14" customFormat="1" x14ac:dyDescent="0.2">
      <c r="B412" s="224"/>
      <c r="C412" s="225"/>
      <c r="D412" s="211" t="s">
        <v>170</v>
      </c>
      <c r="E412" s="226" t="s">
        <v>1</v>
      </c>
      <c r="F412" s="227" t="s">
        <v>194</v>
      </c>
      <c r="G412" s="225"/>
      <c r="H412" s="228">
        <v>1109.52</v>
      </c>
      <c r="I412" s="229"/>
      <c r="J412" s="225"/>
      <c r="K412" s="225"/>
      <c r="L412" s="230"/>
      <c r="M412" s="231"/>
      <c r="N412" s="232"/>
      <c r="O412" s="232"/>
      <c r="P412" s="232"/>
      <c r="Q412" s="232"/>
      <c r="R412" s="232"/>
      <c r="S412" s="232"/>
      <c r="T412" s="233"/>
      <c r="AT412" s="234" t="s">
        <v>170</v>
      </c>
      <c r="AU412" s="234" t="s">
        <v>95</v>
      </c>
      <c r="AV412" s="14" t="s">
        <v>164</v>
      </c>
      <c r="AW412" s="14" t="s">
        <v>42</v>
      </c>
      <c r="AX412" s="14" t="s">
        <v>93</v>
      </c>
      <c r="AY412" s="234" t="s">
        <v>157</v>
      </c>
    </row>
    <row r="413" spans="1:65" s="12" customFormat="1" ht="25.9" customHeight="1" x14ac:dyDescent="0.2">
      <c r="B413" s="177"/>
      <c r="C413" s="178"/>
      <c r="D413" s="179" t="s">
        <v>85</v>
      </c>
      <c r="E413" s="180" t="s">
        <v>253</v>
      </c>
      <c r="F413" s="180" t="s">
        <v>667</v>
      </c>
      <c r="G413" s="178"/>
      <c r="H413" s="178"/>
      <c r="I413" s="181"/>
      <c r="J413" s="182">
        <f>BK413</f>
        <v>0</v>
      </c>
      <c r="K413" s="178"/>
      <c r="L413" s="183"/>
      <c r="M413" s="184"/>
      <c r="N413" s="185"/>
      <c r="O413" s="185"/>
      <c r="P413" s="186">
        <f>P414+P421+P425</f>
        <v>0</v>
      </c>
      <c r="Q413" s="185"/>
      <c r="R413" s="186">
        <f>R414+R421+R425</f>
        <v>0</v>
      </c>
      <c r="S413" s="185"/>
      <c r="T413" s="187">
        <f>T414+T421+T425</f>
        <v>0</v>
      </c>
      <c r="AR413" s="188" t="s">
        <v>179</v>
      </c>
      <c r="AT413" s="189" t="s">
        <v>85</v>
      </c>
      <c r="AU413" s="189" t="s">
        <v>86</v>
      </c>
      <c r="AY413" s="188" t="s">
        <v>157</v>
      </c>
      <c r="BK413" s="190">
        <f>BK414+BK421+BK425</f>
        <v>0</v>
      </c>
    </row>
    <row r="414" spans="1:65" s="12" customFormat="1" ht="22.9" customHeight="1" x14ac:dyDescent="0.2">
      <c r="B414" s="177"/>
      <c r="C414" s="178"/>
      <c r="D414" s="179" t="s">
        <v>85</v>
      </c>
      <c r="E414" s="191" t="s">
        <v>668</v>
      </c>
      <c r="F414" s="191" t="s">
        <v>669</v>
      </c>
      <c r="G414" s="178"/>
      <c r="H414" s="178"/>
      <c r="I414" s="181"/>
      <c r="J414" s="192">
        <f>BK414</f>
        <v>0</v>
      </c>
      <c r="K414" s="178"/>
      <c r="L414" s="183"/>
      <c r="M414" s="184"/>
      <c r="N414" s="185"/>
      <c r="O414" s="185"/>
      <c r="P414" s="186">
        <f>SUM(P415:P420)</f>
        <v>0</v>
      </c>
      <c r="Q414" s="185"/>
      <c r="R414" s="186">
        <f>SUM(R415:R420)</f>
        <v>0</v>
      </c>
      <c r="S414" s="185"/>
      <c r="T414" s="187">
        <f>SUM(T415:T420)</f>
        <v>0</v>
      </c>
      <c r="AR414" s="188" t="s">
        <v>179</v>
      </c>
      <c r="AT414" s="189" t="s">
        <v>85</v>
      </c>
      <c r="AU414" s="189" t="s">
        <v>93</v>
      </c>
      <c r="AY414" s="188" t="s">
        <v>157</v>
      </c>
      <c r="BK414" s="190">
        <f>SUM(BK415:BK420)</f>
        <v>0</v>
      </c>
    </row>
    <row r="415" spans="1:65" s="2" customFormat="1" ht="24.2" customHeight="1" x14ac:dyDescent="0.2">
      <c r="A415" s="34"/>
      <c r="B415" s="35"/>
      <c r="C415" s="193" t="s">
        <v>670</v>
      </c>
      <c r="D415" s="193" t="s">
        <v>159</v>
      </c>
      <c r="E415" s="194" t="s">
        <v>671</v>
      </c>
      <c r="F415" s="195" t="s">
        <v>672</v>
      </c>
      <c r="G415" s="196" t="s">
        <v>287</v>
      </c>
      <c r="H415" s="197">
        <v>6</v>
      </c>
      <c r="I415" s="198"/>
      <c r="J415" s="199">
        <f>ROUND(I415*H415,2)</f>
        <v>0</v>
      </c>
      <c r="K415" s="195" t="s">
        <v>163</v>
      </c>
      <c r="L415" s="39"/>
      <c r="M415" s="200" t="s">
        <v>1</v>
      </c>
      <c r="N415" s="201" t="s">
        <v>51</v>
      </c>
      <c r="O415" s="71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4" t="s">
        <v>553</v>
      </c>
      <c r="AT415" s="204" t="s">
        <v>159</v>
      </c>
      <c r="AU415" s="204" t="s">
        <v>95</v>
      </c>
      <c r="AY415" s="16" t="s">
        <v>157</v>
      </c>
      <c r="BE415" s="205">
        <f>IF(N415="základní",J415,0)</f>
        <v>0</v>
      </c>
      <c r="BF415" s="205">
        <f>IF(N415="snížená",J415,0)</f>
        <v>0</v>
      </c>
      <c r="BG415" s="205">
        <f>IF(N415="zákl. přenesená",J415,0)</f>
        <v>0</v>
      </c>
      <c r="BH415" s="205">
        <f>IF(N415="sníž. přenesená",J415,0)</f>
        <v>0</v>
      </c>
      <c r="BI415" s="205">
        <f>IF(N415="nulová",J415,0)</f>
        <v>0</v>
      </c>
      <c r="BJ415" s="16" t="s">
        <v>93</v>
      </c>
      <c r="BK415" s="205">
        <f>ROUND(I415*H415,2)</f>
        <v>0</v>
      </c>
      <c r="BL415" s="16" t="s">
        <v>553</v>
      </c>
      <c r="BM415" s="204" t="s">
        <v>673</v>
      </c>
    </row>
    <row r="416" spans="1:65" s="2" customFormat="1" x14ac:dyDescent="0.2">
      <c r="A416" s="34"/>
      <c r="B416" s="35"/>
      <c r="C416" s="36"/>
      <c r="D416" s="206" t="s">
        <v>166</v>
      </c>
      <c r="E416" s="36"/>
      <c r="F416" s="207" t="s">
        <v>674</v>
      </c>
      <c r="G416" s="36"/>
      <c r="H416" s="36"/>
      <c r="I416" s="208"/>
      <c r="J416" s="36"/>
      <c r="K416" s="36"/>
      <c r="L416" s="39"/>
      <c r="M416" s="209"/>
      <c r="N416" s="210"/>
      <c r="O416" s="71"/>
      <c r="P416" s="71"/>
      <c r="Q416" s="71"/>
      <c r="R416" s="71"/>
      <c r="S416" s="71"/>
      <c r="T416" s="72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6" t="s">
        <v>166</v>
      </c>
      <c r="AU416" s="16" t="s">
        <v>95</v>
      </c>
    </row>
    <row r="417" spans="1:65" s="2" customFormat="1" ht="29.25" x14ac:dyDescent="0.2">
      <c r="A417" s="34"/>
      <c r="B417" s="35"/>
      <c r="C417" s="36"/>
      <c r="D417" s="211" t="s">
        <v>168</v>
      </c>
      <c r="E417" s="36"/>
      <c r="F417" s="212" t="s">
        <v>675</v>
      </c>
      <c r="G417" s="36"/>
      <c r="H417" s="36"/>
      <c r="I417" s="208"/>
      <c r="J417" s="36"/>
      <c r="K417" s="36"/>
      <c r="L417" s="39"/>
      <c r="M417" s="209"/>
      <c r="N417" s="210"/>
      <c r="O417" s="71"/>
      <c r="P417" s="71"/>
      <c r="Q417" s="71"/>
      <c r="R417" s="71"/>
      <c r="S417" s="71"/>
      <c r="T417" s="72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6" t="s">
        <v>168</v>
      </c>
      <c r="AU417" s="16" t="s">
        <v>95</v>
      </c>
    </row>
    <row r="418" spans="1:65" s="2" customFormat="1" ht="21.75" customHeight="1" x14ac:dyDescent="0.2">
      <c r="A418" s="34"/>
      <c r="B418" s="35"/>
      <c r="C418" s="193" t="s">
        <v>676</v>
      </c>
      <c r="D418" s="193" t="s">
        <v>159</v>
      </c>
      <c r="E418" s="194" t="s">
        <v>677</v>
      </c>
      <c r="F418" s="195" t="s">
        <v>678</v>
      </c>
      <c r="G418" s="196" t="s">
        <v>287</v>
      </c>
      <c r="H418" s="197">
        <v>6</v>
      </c>
      <c r="I418" s="198"/>
      <c r="J418" s="199">
        <f>ROUND(I418*H418,2)</f>
        <v>0</v>
      </c>
      <c r="K418" s="195" t="s">
        <v>163</v>
      </c>
      <c r="L418" s="39"/>
      <c r="M418" s="200" t="s">
        <v>1</v>
      </c>
      <c r="N418" s="201" t="s">
        <v>51</v>
      </c>
      <c r="O418" s="71"/>
      <c r="P418" s="202">
        <f>O418*H418</f>
        <v>0</v>
      </c>
      <c r="Q418" s="202">
        <v>0</v>
      </c>
      <c r="R418" s="202">
        <f>Q418*H418</f>
        <v>0</v>
      </c>
      <c r="S418" s="202">
        <v>0</v>
      </c>
      <c r="T418" s="203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4" t="s">
        <v>553</v>
      </c>
      <c r="AT418" s="204" t="s">
        <v>159</v>
      </c>
      <c r="AU418" s="204" t="s">
        <v>95</v>
      </c>
      <c r="AY418" s="16" t="s">
        <v>157</v>
      </c>
      <c r="BE418" s="205">
        <f>IF(N418="základní",J418,0)</f>
        <v>0</v>
      </c>
      <c r="BF418" s="205">
        <f>IF(N418="snížená",J418,0)</f>
        <v>0</v>
      </c>
      <c r="BG418" s="205">
        <f>IF(N418="zákl. přenesená",J418,0)</f>
        <v>0</v>
      </c>
      <c r="BH418" s="205">
        <f>IF(N418="sníž. přenesená",J418,0)</f>
        <v>0</v>
      </c>
      <c r="BI418" s="205">
        <f>IF(N418="nulová",J418,0)</f>
        <v>0</v>
      </c>
      <c r="BJ418" s="16" t="s">
        <v>93</v>
      </c>
      <c r="BK418" s="205">
        <f>ROUND(I418*H418,2)</f>
        <v>0</v>
      </c>
      <c r="BL418" s="16" t="s">
        <v>553</v>
      </c>
      <c r="BM418" s="204" t="s">
        <v>679</v>
      </c>
    </row>
    <row r="419" spans="1:65" s="2" customFormat="1" x14ac:dyDescent="0.2">
      <c r="A419" s="34"/>
      <c r="B419" s="35"/>
      <c r="C419" s="36"/>
      <c r="D419" s="206" t="s">
        <v>166</v>
      </c>
      <c r="E419" s="36"/>
      <c r="F419" s="207" t="s">
        <v>680</v>
      </c>
      <c r="G419" s="36"/>
      <c r="H419" s="36"/>
      <c r="I419" s="208"/>
      <c r="J419" s="36"/>
      <c r="K419" s="36"/>
      <c r="L419" s="39"/>
      <c r="M419" s="209"/>
      <c r="N419" s="210"/>
      <c r="O419" s="71"/>
      <c r="P419" s="71"/>
      <c r="Q419" s="71"/>
      <c r="R419" s="71"/>
      <c r="S419" s="71"/>
      <c r="T419" s="72"/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T419" s="16" t="s">
        <v>166</v>
      </c>
      <c r="AU419" s="16" t="s">
        <v>95</v>
      </c>
    </row>
    <row r="420" spans="1:65" s="2" customFormat="1" ht="29.25" x14ac:dyDescent="0.2">
      <c r="A420" s="34"/>
      <c r="B420" s="35"/>
      <c r="C420" s="36"/>
      <c r="D420" s="211" t="s">
        <v>168</v>
      </c>
      <c r="E420" s="36"/>
      <c r="F420" s="212" t="s">
        <v>681</v>
      </c>
      <c r="G420" s="36"/>
      <c r="H420" s="36"/>
      <c r="I420" s="208"/>
      <c r="J420" s="36"/>
      <c r="K420" s="36"/>
      <c r="L420" s="39"/>
      <c r="M420" s="209"/>
      <c r="N420" s="210"/>
      <c r="O420" s="71"/>
      <c r="P420" s="71"/>
      <c r="Q420" s="71"/>
      <c r="R420" s="71"/>
      <c r="S420" s="71"/>
      <c r="T420" s="72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168</v>
      </c>
      <c r="AU420" s="16" t="s">
        <v>95</v>
      </c>
    </row>
    <row r="421" spans="1:65" s="12" customFormat="1" ht="22.9" customHeight="1" x14ac:dyDescent="0.2">
      <c r="B421" s="177"/>
      <c r="C421" s="178"/>
      <c r="D421" s="179" t="s">
        <v>85</v>
      </c>
      <c r="E421" s="191" t="s">
        <v>682</v>
      </c>
      <c r="F421" s="191" t="s">
        <v>683</v>
      </c>
      <c r="G421" s="178"/>
      <c r="H421" s="178"/>
      <c r="I421" s="181"/>
      <c r="J421" s="192">
        <f>BK421</f>
        <v>0</v>
      </c>
      <c r="K421" s="178"/>
      <c r="L421" s="183"/>
      <c r="M421" s="184"/>
      <c r="N421" s="185"/>
      <c r="O421" s="185"/>
      <c r="P421" s="186">
        <f>SUM(P422:P424)</f>
        <v>0</v>
      </c>
      <c r="Q421" s="185"/>
      <c r="R421" s="186">
        <f>SUM(R422:R424)</f>
        <v>0</v>
      </c>
      <c r="S421" s="185"/>
      <c r="T421" s="187">
        <f>SUM(T422:T424)</f>
        <v>0</v>
      </c>
      <c r="AR421" s="188" t="s">
        <v>179</v>
      </c>
      <c r="AT421" s="189" t="s">
        <v>85</v>
      </c>
      <c r="AU421" s="189" t="s">
        <v>93</v>
      </c>
      <c r="AY421" s="188" t="s">
        <v>157</v>
      </c>
      <c r="BK421" s="190">
        <f>SUM(BK422:BK424)</f>
        <v>0</v>
      </c>
    </row>
    <row r="422" spans="1:65" s="2" customFormat="1" ht="21.75" customHeight="1" x14ac:dyDescent="0.2">
      <c r="A422" s="34"/>
      <c r="B422" s="35"/>
      <c r="C422" s="193" t="s">
        <v>684</v>
      </c>
      <c r="D422" s="193" t="s">
        <v>159</v>
      </c>
      <c r="E422" s="194" t="s">
        <v>685</v>
      </c>
      <c r="F422" s="195" t="s">
        <v>686</v>
      </c>
      <c r="G422" s="196" t="s">
        <v>162</v>
      </c>
      <c r="H422" s="197">
        <v>739.8</v>
      </c>
      <c r="I422" s="198"/>
      <c r="J422" s="199">
        <f>ROUND(I422*H422,2)</f>
        <v>0</v>
      </c>
      <c r="K422" s="195" t="s">
        <v>163</v>
      </c>
      <c r="L422" s="39"/>
      <c r="M422" s="200" t="s">
        <v>1</v>
      </c>
      <c r="N422" s="201" t="s">
        <v>51</v>
      </c>
      <c r="O422" s="71"/>
      <c r="P422" s="202">
        <f>O422*H422</f>
        <v>0</v>
      </c>
      <c r="Q422" s="202">
        <v>0</v>
      </c>
      <c r="R422" s="202">
        <f>Q422*H422</f>
        <v>0</v>
      </c>
      <c r="S422" s="202">
        <v>0</v>
      </c>
      <c r="T422" s="203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4" t="s">
        <v>553</v>
      </c>
      <c r="AT422" s="204" t="s">
        <v>159</v>
      </c>
      <c r="AU422" s="204" t="s">
        <v>95</v>
      </c>
      <c r="AY422" s="16" t="s">
        <v>157</v>
      </c>
      <c r="BE422" s="205">
        <f>IF(N422="základní",J422,0)</f>
        <v>0</v>
      </c>
      <c r="BF422" s="205">
        <f>IF(N422="snížená",J422,0)</f>
        <v>0</v>
      </c>
      <c r="BG422" s="205">
        <f>IF(N422="zákl. přenesená",J422,0)</f>
        <v>0</v>
      </c>
      <c r="BH422" s="205">
        <f>IF(N422="sníž. přenesená",J422,0)</f>
        <v>0</v>
      </c>
      <c r="BI422" s="205">
        <f>IF(N422="nulová",J422,0)</f>
        <v>0</v>
      </c>
      <c r="BJ422" s="16" t="s">
        <v>93</v>
      </c>
      <c r="BK422" s="205">
        <f>ROUND(I422*H422,2)</f>
        <v>0</v>
      </c>
      <c r="BL422" s="16" t="s">
        <v>553</v>
      </c>
      <c r="BM422" s="204" t="s">
        <v>687</v>
      </c>
    </row>
    <row r="423" spans="1:65" s="2" customFormat="1" x14ac:dyDescent="0.2">
      <c r="A423" s="34"/>
      <c r="B423" s="35"/>
      <c r="C423" s="36"/>
      <c r="D423" s="206" t="s">
        <v>166</v>
      </c>
      <c r="E423" s="36"/>
      <c r="F423" s="207" t="s">
        <v>688</v>
      </c>
      <c r="G423" s="36"/>
      <c r="H423" s="36"/>
      <c r="I423" s="208"/>
      <c r="J423" s="36"/>
      <c r="K423" s="36"/>
      <c r="L423" s="39"/>
      <c r="M423" s="209"/>
      <c r="N423" s="210"/>
      <c r="O423" s="71"/>
      <c r="P423" s="71"/>
      <c r="Q423" s="71"/>
      <c r="R423" s="71"/>
      <c r="S423" s="71"/>
      <c r="T423" s="72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6" t="s">
        <v>166</v>
      </c>
      <c r="AU423" s="16" t="s">
        <v>95</v>
      </c>
    </row>
    <row r="424" spans="1:65" s="2" customFormat="1" ht="19.5" x14ac:dyDescent="0.2">
      <c r="A424" s="34"/>
      <c r="B424" s="35"/>
      <c r="C424" s="36"/>
      <c r="D424" s="211" t="s">
        <v>168</v>
      </c>
      <c r="E424" s="36"/>
      <c r="F424" s="212" t="s">
        <v>689</v>
      </c>
      <c r="G424" s="36"/>
      <c r="H424" s="36"/>
      <c r="I424" s="208"/>
      <c r="J424" s="36"/>
      <c r="K424" s="36"/>
      <c r="L424" s="39"/>
      <c r="M424" s="209"/>
      <c r="N424" s="210"/>
      <c r="O424" s="71"/>
      <c r="P424" s="71"/>
      <c r="Q424" s="71"/>
      <c r="R424" s="71"/>
      <c r="S424" s="71"/>
      <c r="T424" s="72"/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T424" s="16" t="s">
        <v>168</v>
      </c>
      <c r="AU424" s="16" t="s">
        <v>95</v>
      </c>
    </row>
    <row r="425" spans="1:65" s="12" customFormat="1" ht="22.9" customHeight="1" x14ac:dyDescent="0.2">
      <c r="B425" s="177"/>
      <c r="C425" s="178"/>
      <c r="D425" s="179" t="s">
        <v>85</v>
      </c>
      <c r="E425" s="191" t="s">
        <v>690</v>
      </c>
      <c r="F425" s="191" t="s">
        <v>691</v>
      </c>
      <c r="G425" s="178"/>
      <c r="H425" s="178"/>
      <c r="I425" s="181"/>
      <c r="J425" s="192">
        <f>BK425</f>
        <v>0</v>
      </c>
      <c r="K425" s="178"/>
      <c r="L425" s="183"/>
      <c r="M425" s="184"/>
      <c r="N425" s="185"/>
      <c r="O425" s="185"/>
      <c r="P425" s="186">
        <f>P426</f>
        <v>0</v>
      </c>
      <c r="Q425" s="185"/>
      <c r="R425" s="186">
        <f>R426</f>
        <v>0</v>
      </c>
      <c r="S425" s="185"/>
      <c r="T425" s="187">
        <f>T426</f>
        <v>0</v>
      </c>
      <c r="AR425" s="188" t="s">
        <v>179</v>
      </c>
      <c r="AT425" s="189" t="s">
        <v>85</v>
      </c>
      <c r="AU425" s="189" t="s">
        <v>93</v>
      </c>
      <c r="AY425" s="188" t="s">
        <v>157</v>
      </c>
      <c r="BK425" s="190">
        <f>BK426</f>
        <v>0</v>
      </c>
    </row>
    <row r="426" spans="1:65" s="2" customFormat="1" ht="24.2" customHeight="1" x14ac:dyDescent="0.2">
      <c r="A426" s="34"/>
      <c r="B426" s="35"/>
      <c r="C426" s="193" t="s">
        <v>692</v>
      </c>
      <c r="D426" s="193" t="s">
        <v>159</v>
      </c>
      <c r="E426" s="194" t="s">
        <v>693</v>
      </c>
      <c r="F426" s="195" t="s">
        <v>694</v>
      </c>
      <c r="G426" s="196" t="s">
        <v>426</v>
      </c>
      <c r="H426" s="197">
        <v>1</v>
      </c>
      <c r="I426" s="198"/>
      <c r="J426" s="199">
        <f>ROUND(I426*H426,2)</f>
        <v>0</v>
      </c>
      <c r="K426" s="195" t="s">
        <v>1</v>
      </c>
      <c r="L426" s="39"/>
      <c r="M426" s="200" t="s">
        <v>1</v>
      </c>
      <c r="N426" s="201" t="s">
        <v>51</v>
      </c>
      <c r="O426" s="71"/>
      <c r="P426" s="202">
        <f>O426*H426</f>
        <v>0</v>
      </c>
      <c r="Q426" s="202">
        <v>0</v>
      </c>
      <c r="R426" s="202">
        <f>Q426*H426</f>
        <v>0</v>
      </c>
      <c r="S426" s="202">
        <v>0</v>
      </c>
      <c r="T426" s="203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4" t="s">
        <v>553</v>
      </c>
      <c r="AT426" s="204" t="s">
        <v>159</v>
      </c>
      <c r="AU426" s="204" t="s">
        <v>95</v>
      </c>
      <c r="AY426" s="16" t="s">
        <v>157</v>
      </c>
      <c r="BE426" s="205">
        <f>IF(N426="základní",J426,0)</f>
        <v>0</v>
      </c>
      <c r="BF426" s="205">
        <f>IF(N426="snížená",J426,0)</f>
        <v>0</v>
      </c>
      <c r="BG426" s="205">
        <f>IF(N426="zákl. přenesená",J426,0)</f>
        <v>0</v>
      </c>
      <c r="BH426" s="205">
        <f>IF(N426="sníž. přenesená",J426,0)</f>
        <v>0</v>
      </c>
      <c r="BI426" s="205">
        <f>IF(N426="nulová",J426,0)</f>
        <v>0</v>
      </c>
      <c r="BJ426" s="16" t="s">
        <v>93</v>
      </c>
      <c r="BK426" s="205">
        <f>ROUND(I426*H426,2)</f>
        <v>0</v>
      </c>
      <c r="BL426" s="16" t="s">
        <v>553</v>
      </c>
      <c r="BM426" s="204" t="s">
        <v>695</v>
      </c>
    </row>
    <row r="427" spans="1:65" s="12" customFormat="1" ht="25.9" customHeight="1" x14ac:dyDescent="0.2">
      <c r="B427" s="177"/>
      <c r="C427" s="178"/>
      <c r="D427" s="179" t="s">
        <v>85</v>
      </c>
      <c r="E427" s="180" t="s">
        <v>696</v>
      </c>
      <c r="F427" s="180" t="s">
        <v>697</v>
      </c>
      <c r="G427" s="178"/>
      <c r="H427" s="178"/>
      <c r="I427" s="181"/>
      <c r="J427" s="182">
        <f>BK427</f>
        <v>0</v>
      </c>
      <c r="K427" s="178"/>
      <c r="L427" s="183"/>
      <c r="M427" s="184"/>
      <c r="N427" s="185"/>
      <c r="O427" s="185"/>
      <c r="P427" s="186">
        <f>SUM(P428:P433)</f>
        <v>0</v>
      </c>
      <c r="Q427" s="185"/>
      <c r="R427" s="186">
        <f>SUM(R428:R433)</f>
        <v>0</v>
      </c>
      <c r="S427" s="185"/>
      <c r="T427" s="187">
        <f>SUM(T428:T433)</f>
        <v>0</v>
      </c>
      <c r="AR427" s="188" t="s">
        <v>164</v>
      </c>
      <c r="AT427" s="189" t="s">
        <v>85</v>
      </c>
      <c r="AU427" s="189" t="s">
        <v>86</v>
      </c>
      <c r="AY427" s="188" t="s">
        <v>157</v>
      </c>
      <c r="BK427" s="190">
        <f>SUM(BK428:BK433)</f>
        <v>0</v>
      </c>
    </row>
    <row r="428" spans="1:65" s="2" customFormat="1" ht="16.5" customHeight="1" x14ac:dyDescent="0.2">
      <c r="A428" s="34"/>
      <c r="B428" s="35"/>
      <c r="C428" s="193" t="s">
        <v>698</v>
      </c>
      <c r="D428" s="193" t="s">
        <v>159</v>
      </c>
      <c r="E428" s="194" t="s">
        <v>699</v>
      </c>
      <c r="F428" s="195" t="s">
        <v>700</v>
      </c>
      <c r="G428" s="196" t="s">
        <v>701</v>
      </c>
      <c r="H428" s="197">
        <v>400</v>
      </c>
      <c r="I428" s="198"/>
      <c r="J428" s="199">
        <f>ROUND(I428*H428,2)</f>
        <v>0</v>
      </c>
      <c r="K428" s="195" t="s">
        <v>163</v>
      </c>
      <c r="L428" s="39"/>
      <c r="M428" s="200" t="s">
        <v>1</v>
      </c>
      <c r="N428" s="201" t="s">
        <v>51</v>
      </c>
      <c r="O428" s="71"/>
      <c r="P428" s="202">
        <f>O428*H428</f>
        <v>0</v>
      </c>
      <c r="Q428" s="202">
        <v>0</v>
      </c>
      <c r="R428" s="202">
        <f>Q428*H428</f>
        <v>0</v>
      </c>
      <c r="S428" s="202">
        <v>0</v>
      </c>
      <c r="T428" s="203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04" t="s">
        <v>702</v>
      </c>
      <c r="AT428" s="204" t="s">
        <v>159</v>
      </c>
      <c r="AU428" s="204" t="s">
        <v>93</v>
      </c>
      <c r="AY428" s="16" t="s">
        <v>157</v>
      </c>
      <c r="BE428" s="205">
        <f>IF(N428="základní",J428,0)</f>
        <v>0</v>
      </c>
      <c r="BF428" s="205">
        <f>IF(N428="snížená",J428,0)</f>
        <v>0</v>
      </c>
      <c r="BG428" s="205">
        <f>IF(N428="zákl. přenesená",J428,0)</f>
        <v>0</v>
      </c>
      <c r="BH428" s="205">
        <f>IF(N428="sníž. přenesená",J428,0)</f>
        <v>0</v>
      </c>
      <c r="BI428" s="205">
        <f>IF(N428="nulová",J428,0)</f>
        <v>0</v>
      </c>
      <c r="BJ428" s="16" t="s">
        <v>93</v>
      </c>
      <c r="BK428" s="205">
        <f>ROUND(I428*H428,2)</f>
        <v>0</v>
      </c>
      <c r="BL428" s="16" t="s">
        <v>702</v>
      </c>
      <c r="BM428" s="204" t="s">
        <v>703</v>
      </c>
    </row>
    <row r="429" spans="1:65" s="2" customFormat="1" x14ac:dyDescent="0.2">
      <c r="A429" s="34"/>
      <c r="B429" s="35"/>
      <c r="C429" s="36"/>
      <c r="D429" s="206" t="s">
        <v>166</v>
      </c>
      <c r="E429" s="36"/>
      <c r="F429" s="207" t="s">
        <v>704</v>
      </c>
      <c r="G429" s="36"/>
      <c r="H429" s="36"/>
      <c r="I429" s="208"/>
      <c r="J429" s="36"/>
      <c r="K429" s="36"/>
      <c r="L429" s="39"/>
      <c r="M429" s="209"/>
      <c r="N429" s="210"/>
      <c r="O429" s="71"/>
      <c r="P429" s="71"/>
      <c r="Q429" s="71"/>
      <c r="R429" s="71"/>
      <c r="S429" s="71"/>
      <c r="T429" s="72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6" t="s">
        <v>166</v>
      </c>
      <c r="AU429" s="16" t="s">
        <v>93</v>
      </c>
    </row>
    <row r="430" spans="1:65" s="13" customFormat="1" x14ac:dyDescent="0.2">
      <c r="B430" s="213"/>
      <c r="C430" s="214"/>
      <c r="D430" s="211" t="s">
        <v>170</v>
      </c>
      <c r="E430" s="215" t="s">
        <v>1</v>
      </c>
      <c r="F430" s="216" t="s">
        <v>705</v>
      </c>
      <c r="G430" s="214"/>
      <c r="H430" s="217">
        <v>400</v>
      </c>
      <c r="I430" s="218"/>
      <c r="J430" s="214"/>
      <c r="K430" s="214"/>
      <c r="L430" s="219"/>
      <c r="M430" s="220"/>
      <c r="N430" s="221"/>
      <c r="O430" s="221"/>
      <c r="P430" s="221"/>
      <c r="Q430" s="221"/>
      <c r="R430" s="221"/>
      <c r="S430" s="221"/>
      <c r="T430" s="222"/>
      <c r="AT430" s="223" t="s">
        <v>170</v>
      </c>
      <c r="AU430" s="223" t="s">
        <v>93</v>
      </c>
      <c r="AV430" s="13" t="s">
        <v>95</v>
      </c>
      <c r="AW430" s="13" t="s">
        <v>42</v>
      </c>
      <c r="AX430" s="13" t="s">
        <v>93</v>
      </c>
      <c r="AY430" s="223" t="s">
        <v>157</v>
      </c>
    </row>
    <row r="431" spans="1:65" s="2" customFormat="1" ht="16.5" customHeight="1" x14ac:dyDescent="0.2">
      <c r="A431" s="34"/>
      <c r="B431" s="35"/>
      <c r="C431" s="193" t="s">
        <v>706</v>
      </c>
      <c r="D431" s="193" t="s">
        <v>159</v>
      </c>
      <c r="E431" s="194" t="s">
        <v>707</v>
      </c>
      <c r="F431" s="195" t="s">
        <v>708</v>
      </c>
      <c r="G431" s="196" t="s">
        <v>701</v>
      </c>
      <c r="H431" s="197">
        <v>20</v>
      </c>
      <c r="I431" s="198"/>
      <c r="J431" s="199">
        <f>ROUND(I431*H431,2)</f>
        <v>0</v>
      </c>
      <c r="K431" s="195" t="s">
        <v>163</v>
      </c>
      <c r="L431" s="39"/>
      <c r="M431" s="200" t="s">
        <v>1</v>
      </c>
      <c r="N431" s="201" t="s">
        <v>51</v>
      </c>
      <c r="O431" s="71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4" t="s">
        <v>702</v>
      </c>
      <c r="AT431" s="204" t="s">
        <v>159</v>
      </c>
      <c r="AU431" s="204" t="s">
        <v>93</v>
      </c>
      <c r="AY431" s="16" t="s">
        <v>157</v>
      </c>
      <c r="BE431" s="205">
        <f>IF(N431="základní",J431,0)</f>
        <v>0</v>
      </c>
      <c r="BF431" s="205">
        <f>IF(N431="snížená",J431,0)</f>
        <v>0</v>
      </c>
      <c r="BG431" s="205">
        <f>IF(N431="zákl. přenesená",J431,0)</f>
        <v>0</v>
      </c>
      <c r="BH431" s="205">
        <f>IF(N431="sníž. přenesená",J431,0)</f>
        <v>0</v>
      </c>
      <c r="BI431" s="205">
        <f>IF(N431="nulová",J431,0)</f>
        <v>0</v>
      </c>
      <c r="BJ431" s="16" t="s">
        <v>93</v>
      </c>
      <c r="BK431" s="205">
        <f>ROUND(I431*H431,2)</f>
        <v>0</v>
      </c>
      <c r="BL431" s="16" t="s">
        <v>702</v>
      </c>
      <c r="BM431" s="204" t="s">
        <v>709</v>
      </c>
    </row>
    <row r="432" spans="1:65" s="2" customFormat="1" x14ac:dyDescent="0.2">
      <c r="A432" s="34"/>
      <c r="B432" s="35"/>
      <c r="C432" s="36"/>
      <c r="D432" s="206" t="s">
        <v>166</v>
      </c>
      <c r="E432" s="36"/>
      <c r="F432" s="207" t="s">
        <v>710</v>
      </c>
      <c r="G432" s="36"/>
      <c r="H432" s="36"/>
      <c r="I432" s="208"/>
      <c r="J432" s="36"/>
      <c r="K432" s="36"/>
      <c r="L432" s="39"/>
      <c r="M432" s="209"/>
      <c r="N432" s="210"/>
      <c r="O432" s="71"/>
      <c r="P432" s="71"/>
      <c r="Q432" s="71"/>
      <c r="R432" s="71"/>
      <c r="S432" s="71"/>
      <c r="T432" s="72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6" t="s">
        <v>166</v>
      </c>
      <c r="AU432" s="16" t="s">
        <v>93</v>
      </c>
    </row>
    <row r="433" spans="1:65" s="2" customFormat="1" ht="16.5" customHeight="1" x14ac:dyDescent="0.2">
      <c r="A433" s="34"/>
      <c r="B433" s="35"/>
      <c r="C433" s="193" t="s">
        <v>711</v>
      </c>
      <c r="D433" s="193" t="s">
        <v>159</v>
      </c>
      <c r="E433" s="194" t="s">
        <v>712</v>
      </c>
      <c r="F433" s="195" t="s">
        <v>713</v>
      </c>
      <c r="G433" s="196" t="s">
        <v>714</v>
      </c>
      <c r="H433" s="197">
        <v>100</v>
      </c>
      <c r="I433" s="198"/>
      <c r="J433" s="199">
        <f>ROUND(I433*H433,2)</f>
        <v>0</v>
      </c>
      <c r="K433" s="195" t="s">
        <v>1</v>
      </c>
      <c r="L433" s="39"/>
      <c r="M433" s="246" t="s">
        <v>1</v>
      </c>
      <c r="N433" s="247" t="s">
        <v>51</v>
      </c>
      <c r="O433" s="248"/>
      <c r="P433" s="249">
        <f>O433*H433</f>
        <v>0</v>
      </c>
      <c r="Q433" s="249">
        <v>0</v>
      </c>
      <c r="R433" s="249">
        <f>Q433*H433</f>
        <v>0</v>
      </c>
      <c r="S433" s="249">
        <v>0</v>
      </c>
      <c r="T433" s="250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4" t="s">
        <v>702</v>
      </c>
      <c r="AT433" s="204" t="s">
        <v>159</v>
      </c>
      <c r="AU433" s="204" t="s">
        <v>93</v>
      </c>
      <c r="AY433" s="16" t="s">
        <v>157</v>
      </c>
      <c r="BE433" s="205">
        <f>IF(N433="základní",J433,0)</f>
        <v>0</v>
      </c>
      <c r="BF433" s="205">
        <f>IF(N433="snížená",J433,0)</f>
        <v>0</v>
      </c>
      <c r="BG433" s="205">
        <f>IF(N433="zákl. přenesená",J433,0)</f>
        <v>0</v>
      </c>
      <c r="BH433" s="205">
        <f>IF(N433="sníž. přenesená",J433,0)</f>
        <v>0</v>
      </c>
      <c r="BI433" s="205">
        <f>IF(N433="nulová",J433,0)</f>
        <v>0</v>
      </c>
      <c r="BJ433" s="16" t="s">
        <v>93</v>
      </c>
      <c r="BK433" s="205">
        <f>ROUND(I433*H433,2)</f>
        <v>0</v>
      </c>
      <c r="BL433" s="16" t="s">
        <v>702</v>
      </c>
      <c r="BM433" s="204" t="s">
        <v>715</v>
      </c>
    </row>
    <row r="434" spans="1:65" s="2" customFormat="1" ht="6.95" customHeight="1" x14ac:dyDescent="0.2">
      <c r="A434" s="34"/>
      <c r="B434" s="54"/>
      <c r="C434" s="55"/>
      <c r="D434" s="55"/>
      <c r="E434" s="55"/>
      <c r="F434" s="55"/>
      <c r="G434" s="55"/>
      <c r="H434" s="55"/>
      <c r="I434" s="55"/>
      <c r="J434" s="55"/>
      <c r="K434" s="55"/>
      <c r="L434" s="39"/>
      <c r="M434" s="34"/>
      <c r="O434" s="34"/>
      <c r="P434" s="34"/>
      <c r="Q434" s="34"/>
      <c r="R434" s="34"/>
      <c r="S434" s="34"/>
      <c r="T434" s="34"/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</row>
  </sheetData>
  <sheetProtection algorithmName="SHA-512" hashValue="LRYy3SnBjgudIkHbN+NBNE1uK2Zt/BmkaFRZ3qczGt6Uplyst3sCGHYVjqACKaWNtvonrqgjQLtjEz+d/G2qHg==" saltValue="J8kMo6czPPaUYLDUOGjTMg==" spinCount="100000" sheet="1" objects="1" scenarios="1" formatColumns="0" formatRows="0" autoFilter="0"/>
  <autoFilter ref="C137:K433"/>
  <mergeCells count="12">
    <mergeCell ref="E130:H130"/>
    <mergeCell ref="L2:V2"/>
    <mergeCell ref="E84:H84"/>
    <mergeCell ref="E86:H86"/>
    <mergeCell ref="E88:H88"/>
    <mergeCell ref="E126:H126"/>
    <mergeCell ref="E128:H128"/>
    <mergeCell ref="E7:H7"/>
    <mergeCell ref="E9:H9"/>
    <mergeCell ref="E11:H11"/>
    <mergeCell ref="E20:H20"/>
    <mergeCell ref="E29:H29"/>
  </mergeCells>
  <hyperlinks>
    <hyperlink ref="F142" r:id="rId1"/>
    <hyperlink ref="F146" r:id="rId2"/>
    <hyperlink ref="F150" r:id="rId3"/>
    <hyperlink ref="F153" r:id="rId4"/>
    <hyperlink ref="F160" r:id="rId5"/>
    <hyperlink ref="F167" r:id="rId6"/>
    <hyperlink ref="F169" r:id="rId7"/>
    <hyperlink ref="F175" r:id="rId8"/>
    <hyperlink ref="F178" r:id="rId9"/>
    <hyperlink ref="F181" r:id="rId10"/>
    <hyperlink ref="F187" r:id="rId11"/>
    <hyperlink ref="F192" r:id="rId12"/>
    <hyperlink ref="F204" r:id="rId13"/>
    <hyperlink ref="F210" r:id="rId14"/>
    <hyperlink ref="F213" r:id="rId15"/>
    <hyperlink ref="F215" r:id="rId16"/>
    <hyperlink ref="F221" r:id="rId17"/>
    <hyperlink ref="F226" r:id="rId18"/>
    <hyperlink ref="F230" r:id="rId19"/>
    <hyperlink ref="F233" r:id="rId20"/>
    <hyperlink ref="F237" r:id="rId21"/>
    <hyperlink ref="F248" r:id="rId22"/>
    <hyperlink ref="F251" r:id="rId23"/>
    <hyperlink ref="F257" r:id="rId24"/>
    <hyperlink ref="F266" r:id="rId25"/>
    <hyperlink ref="F268" r:id="rId26"/>
    <hyperlink ref="F271" r:id="rId27"/>
    <hyperlink ref="F274" r:id="rId28"/>
    <hyperlink ref="F277" r:id="rId29"/>
    <hyperlink ref="F285" r:id="rId30"/>
    <hyperlink ref="F292" r:id="rId31"/>
    <hyperlink ref="F299" r:id="rId32"/>
    <hyperlink ref="F307" r:id="rId33"/>
    <hyperlink ref="F313" r:id="rId34"/>
    <hyperlink ref="F319" r:id="rId35"/>
    <hyperlink ref="F326" r:id="rId36"/>
    <hyperlink ref="F329" r:id="rId37"/>
    <hyperlink ref="F332" r:id="rId38"/>
    <hyperlink ref="F337" r:id="rId39"/>
    <hyperlink ref="F340" r:id="rId40"/>
    <hyperlink ref="F345" r:id="rId41"/>
    <hyperlink ref="F348" r:id="rId42"/>
    <hyperlink ref="F351" r:id="rId43"/>
    <hyperlink ref="F354" r:id="rId44"/>
    <hyperlink ref="F357" r:id="rId45"/>
    <hyperlink ref="F362" r:id="rId46"/>
    <hyperlink ref="F364" r:id="rId47"/>
    <hyperlink ref="F368" r:id="rId48"/>
    <hyperlink ref="F370" r:id="rId49"/>
    <hyperlink ref="F374" r:id="rId50"/>
    <hyperlink ref="F378" r:id="rId51"/>
    <hyperlink ref="F388" r:id="rId52"/>
    <hyperlink ref="F392" r:id="rId53"/>
    <hyperlink ref="F394" r:id="rId54"/>
    <hyperlink ref="F397" r:id="rId55"/>
    <hyperlink ref="F402" r:id="rId56"/>
    <hyperlink ref="F408" r:id="rId57"/>
    <hyperlink ref="F416" r:id="rId58"/>
    <hyperlink ref="F419" r:id="rId59"/>
    <hyperlink ref="F423" r:id="rId60"/>
    <hyperlink ref="F429" r:id="rId61"/>
    <hyperlink ref="F432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>
      <selection activeCell="J11" sqref="J1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103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 x14ac:dyDescent="0.2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9" t="s">
        <v>16</v>
      </c>
      <c r="L6" s="19"/>
    </row>
    <row r="7" spans="1:46" s="1" customFormat="1" ht="16.5" customHeight="1" x14ac:dyDescent="0.2">
      <c r="B7" s="19"/>
      <c r="E7" s="306" t="str">
        <f>'Rekapitulace zakázky'!K6</f>
        <v>Oprava mostu v km 1,508 trati Kralupy nad Vltavou - Neratovice</v>
      </c>
      <c r="F7" s="307"/>
      <c r="G7" s="307"/>
      <c r="H7" s="307"/>
      <c r="L7" s="19"/>
    </row>
    <row r="8" spans="1:46" s="1" customFormat="1" ht="12" customHeight="1" x14ac:dyDescent="0.2">
      <c r="B8" s="19"/>
      <c r="D8" s="119" t="s">
        <v>114</v>
      </c>
      <c r="L8" s="19"/>
    </row>
    <row r="9" spans="1:46" s="2" customFormat="1" ht="16.5" customHeight="1" x14ac:dyDescent="0.2">
      <c r="A9" s="34"/>
      <c r="B9" s="39"/>
      <c r="C9" s="34"/>
      <c r="D9" s="34"/>
      <c r="E9" s="306" t="s">
        <v>115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30" customHeight="1" x14ac:dyDescent="0.2">
      <c r="A11" s="34"/>
      <c r="B11" s="39"/>
      <c r="C11" s="34"/>
      <c r="D11" s="34"/>
      <c r="E11" s="309" t="s">
        <v>716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21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zakázky'!AN8</f>
        <v>9. 11. 2021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 x14ac:dyDescent="0.2">
      <c r="A15" s="34"/>
      <c r="B15" s="39"/>
      <c r="C15" s="34"/>
      <c r="D15" s="121" t="s">
        <v>26</v>
      </c>
      <c r="E15" s="34"/>
      <c r="F15" s="122" t="s">
        <v>27</v>
      </c>
      <c r="G15" s="34"/>
      <c r="H15" s="34"/>
      <c r="I15" s="121" t="s">
        <v>28</v>
      </c>
      <c r="J15" s="122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30</v>
      </c>
      <c r="E16" s="34"/>
      <c r="F16" s="34"/>
      <c r="G16" s="34"/>
      <c r="H16" s="34"/>
      <c r="I16" s="119" t="s">
        <v>31</v>
      </c>
      <c r="J16" s="110" t="s">
        <v>32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">
        <v>33</v>
      </c>
      <c r="F17" s="34"/>
      <c r="G17" s="34"/>
      <c r="H17" s="34"/>
      <c r="I17" s="119" t="s">
        <v>34</v>
      </c>
      <c r="J17" s="110" t="s">
        <v>35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36</v>
      </c>
      <c r="E19" s="34"/>
      <c r="F19" s="34"/>
      <c r="G19" s="34"/>
      <c r="H19" s="34"/>
      <c r="I19" s="119" t="s">
        <v>31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0" t="str">
        <f>'Rekapitulace zakázky'!E14</f>
        <v>Vyplň údaj</v>
      </c>
      <c r="F20" s="311"/>
      <c r="G20" s="311"/>
      <c r="H20" s="311"/>
      <c r="I20" s="119" t="s">
        <v>34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38</v>
      </c>
      <c r="E22" s="34"/>
      <c r="F22" s="34"/>
      <c r="G22" s="34"/>
      <c r="H22" s="34"/>
      <c r="I22" s="119" t="s">
        <v>31</v>
      </c>
      <c r="J22" s="110" t="s">
        <v>39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">
        <v>40</v>
      </c>
      <c r="F23" s="34"/>
      <c r="G23" s="34"/>
      <c r="H23" s="34"/>
      <c r="I23" s="119" t="s">
        <v>34</v>
      </c>
      <c r="J23" s="110" t="s">
        <v>41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43</v>
      </c>
      <c r="E25" s="34"/>
      <c r="F25" s="34"/>
      <c r="G25" s="34"/>
      <c r="H25" s="34"/>
      <c r="I25" s="119" t="s">
        <v>31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34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45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3"/>
      <c r="B29" s="124"/>
      <c r="C29" s="123"/>
      <c r="D29" s="123"/>
      <c r="E29" s="312" t="s">
        <v>1</v>
      </c>
      <c r="F29" s="312"/>
      <c r="G29" s="312"/>
      <c r="H29" s="31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ROUND(J130,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30" t="s">
        <v>50</v>
      </c>
      <c r="E35" s="119" t="s">
        <v>51</v>
      </c>
      <c r="F35" s="131">
        <f>ROUND((SUM(BE130:BE224)),  2)</f>
        <v>0</v>
      </c>
      <c r="G35" s="34"/>
      <c r="H35" s="34"/>
      <c r="I35" s="132">
        <v>0.21</v>
      </c>
      <c r="J35" s="131">
        <f>ROUND(((SUM(BE130:BE224))*I35),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52</v>
      </c>
      <c r="F36" s="131">
        <f>ROUND((SUM(BF130:BF224)),  2)</f>
        <v>0</v>
      </c>
      <c r="G36" s="34"/>
      <c r="H36" s="34"/>
      <c r="I36" s="132">
        <v>0.15</v>
      </c>
      <c r="J36" s="131">
        <f>ROUND(((SUM(BF130:BF224))*I36),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53</v>
      </c>
      <c r="F37" s="131">
        <f>ROUND((SUM(BG130:BG224)),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54</v>
      </c>
      <c r="F38" s="131">
        <f>ROUND((SUM(BH130:BH224)),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55</v>
      </c>
      <c r="F39" s="131">
        <f>ROUND((SUM(BI130:BI224)),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 x14ac:dyDescent="0.2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 x14ac:dyDescent="0.2">
      <c r="A84" s="34"/>
      <c r="B84" s="35"/>
      <c r="C84" s="36"/>
      <c r="D84" s="36"/>
      <c r="E84" s="304" t="str">
        <f>E7</f>
        <v>Oprava mostu v km 1,508 trati Kralupy nad Vltavou - Neratovice</v>
      </c>
      <c r="F84" s="305"/>
      <c r="G84" s="305"/>
      <c r="H84" s="305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 x14ac:dyDescent="0.2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 x14ac:dyDescent="0.2">
      <c r="A86" s="34"/>
      <c r="B86" s="35"/>
      <c r="C86" s="36"/>
      <c r="D86" s="36"/>
      <c r="E86" s="304" t="s">
        <v>115</v>
      </c>
      <c r="F86" s="303"/>
      <c r="G86" s="303"/>
      <c r="H86" s="303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 x14ac:dyDescent="0.2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30" customHeight="1" x14ac:dyDescent="0.2">
      <c r="A88" s="34"/>
      <c r="B88" s="35"/>
      <c r="C88" s="36"/>
      <c r="D88" s="36"/>
      <c r="E88" s="292" t="str">
        <f>E11</f>
        <v>21-12-01/2 - Oprava mostu v km 1,508 _ Izolace _ K 03 - K 05</v>
      </c>
      <c r="F88" s="303"/>
      <c r="G88" s="303"/>
      <c r="H88" s="303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 x14ac:dyDescent="0.2">
      <c r="A90" s="34"/>
      <c r="B90" s="35"/>
      <c r="C90" s="28" t="s">
        <v>22</v>
      </c>
      <c r="D90" s="36"/>
      <c r="E90" s="36"/>
      <c r="F90" s="26" t="str">
        <f>F14</f>
        <v>Chvatěruby</v>
      </c>
      <c r="G90" s="36"/>
      <c r="H90" s="36"/>
      <c r="I90" s="28" t="s">
        <v>24</v>
      </c>
      <c r="J90" s="66" t="str">
        <f>IF(J14="","",J14)</f>
        <v>9. 11. 2021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 x14ac:dyDescent="0.2">
      <c r="A92" s="34"/>
      <c r="B92" s="35"/>
      <c r="C92" s="28" t="s">
        <v>30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38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8" t="s">
        <v>36</v>
      </c>
      <c r="D93" s="36"/>
      <c r="E93" s="36"/>
      <c r="F93" s="26" t="str">
        <f>IF(E20="","",E20)</f>
        <v>Vyplň údaj</v>
      </c>
      <c r="G93" s="36"/>
      <c r="H93" s="36"/>
      <c r="I93" s="28" t="s">
        <v>43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 x14ac:dyDescent="0.2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 x14ac:dyDescent="0.2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J130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 x14ac:dyDescent="0.2">
      <c r="B98" s="155"/>
      <c r="C98" s="156"/>
      <c r="D98" s="157" t="s">
        <v>123</v>
      </c>
      <c r="E98" s="158"/>
      <c r="F98" s="158"/>
      <c r="G98" s="158"/>
      <c r="H98" s="158"/>
      <c r="I98" s="158"/>
      <c r="J98" s="159">
        <f>J131</f>
        <v>0</v>
      </c>
      <c r="K98" s="156"/>
      <c r="L98" s="160"/>
    </row>
    <row r="99" spans="1:47" s="10" customFormat="1" ht="19.899999999999999" customHeight="1" x14ac:dyDescent="0.2">
      <c r="B99" s="161"/>
      <c r="C99" s="104"/>
      <c r="D99" s="162" t="s">
        <v>124</v>
      </c>
      <c r="E99" s="163"/>
      <c r="F99" s="163"/>
      <c r="G99" s="163"/>
      <c r="H99" s="163"/>
      <c r="I99" s="163"/>
      <c r="J99" s="164">
        <f>J132</f>
        <v>0</v>
      </c>
      <c r="K99" s="104"/>
      <c r="L99" s="165"/>
    </row>
    <row r="100" spans="1:47" s="10" customFormat="1" ht="14.85" customHeight="1" x14ac:dyDescent="0.2">
      <c r="B100" s="161"/>
      <c r="C100" s="104"/>
      <c r="D100" s="162" t="s">
        <v>717</v>
      </c>
      <c r="E100" s="163"/>
      <c r="F100" s="163"/>
      <c r="G100" s="163"/>
      <c r="H100" s="163"/>
      <c r="I100" s="163"/>
      <c r="J100" s="164">
        <f>J136</f>
        <v>0</v>
      </c>
      <c r="K100" s="104"/>
      <c r="L100" s="165"/>
    </row>
    <row r="101" spans="1:47" s="10" customFormat="1" ht="14.85" customHeight="1" x14ac:dyDescent="0.2">
      <c r="B101" s="161"/>
      <c r="C101" s="104"/>
      <c r="D101" s="162" t="s">
        <v>718</v>
      </c>
      <c r="E101" s="163"/>
      <c r="F101" s="163"/>
      <c r="G101" s="163"/>
      <c r="H101" s="163"/>
      <c r="I101" s="163"/>
      <c r="J101" s="164">
        <f>J153</f>
        <v>0</v>
      </c>
      <c r="K101" s="104"/>
      <c r="L101" s="165"/>
    </row>
    <row r="102" spans="1:47" s="10" customFormat="1" ht="19.899999999999999" customHeight="1" x14ac:dyDescent="0.2">
      <c r="B102" s="161"/>
      <c r="C102" s="104"/>
      <c r="D102" s="162" t="s">
        <v>126</v>
      </c>
      <c r="E102" s="163"/>
      <c r="F102" s="163"/>
      <c r="G102" s="163"/>
      <c r="H102" s="163"/>
      <c r="I102" s="163"/>
      <c r="J102" s="164">
        <f>J156</f>
        <v>0</v>
      </c>
      <c r="K102" s="104"/>
      <c r="L102" s="165"/>
    </row>
    <row r="103" spans="1:47" s="10" customFormat="1" ht="19.899999999999999" customHeight="1" x14ac:dyDescent="0.2">
      <c r="B103" s="161"/>
      <c r="C103" s="104"/>
      <c r="D103" s="162" t="s">
        <v>129</v>
      </c>
      <c r="E103" s="163"/>
      <c r="F103" s="163"/>
      <c r="G103" s="163"/>
      <c r="H103" s="163"/>
      <c r="I103" s="163"/>
      <c r="J103" s="164">
        <f>J159</f>
        <v>0</v>
      </c>
      <c r="K103" s="104"/>
      <c r="L103" s="165"/>
    </row>
    <row r="104" spans="1:47" s="9" customFormat="1" ht="24.95" customHeight="1" x14ac:dyDescent="0.2">
      <c r="B104" s="155"/>
      <c r="C104" s="156"/>
      <c r="D104" s="157" t="s">
        <v>132</v>
      </c>
      <c r="E104" s="158"/>
      <c r="F104" s="158"/>
      <c r="G104" s="158"/>
      <c r="H104" s="158"/>
      <c r="I104" s="158"/>
      <c r="J104" s="159">
        <f>J182</f>
        <v>0</v>
      </c>
      <c r="K104" s="156"/>
      <c r="L104" s="160"/>
    </row>
    <row r="105" spans="1:47" s="10" customFormat="1" ht="19.899999999999999" customHeight="1" x14ac:dyDescent="0.2">
      <c r="B105" s="161"/>
      <c r="C105" s="104"/>
      <c r="D105" s="162" t="s">
        <v>133</v>
      </c>
      <c r="E105" s="163"/>
      <c r="F105" s="163"/>
      <c r="G105" s="163"/>
      <c r="H105" s="163"/>
      <c r="I105" s="163"/>
      <c r="J105" s="164">
        <f>J183</f>
        <v>0</v>
      </c>
      <c r="K105" s="104"/>
      <c r="L105" s="165"/>
    </row>
    <row r="106" spans="1:47" s="10" customFormat="1" ht="19.899999999999999" customHeight="1" x14ac:dyDescent="0.2">
      <c r="B106" s="161"/>
      <c r="C106" s="104"/>
      <c r="D106" s="162" t="s">
        <v>134</v>
      </c>
      <c r="E106" s="163"/>
      <c r="F106" s="163"/>
      <c r="G106" s="163"/>
      <c r="H106" s="163"/>
      <c r="I106" s="163"/>
      <c r="J106" s="164">
        <f>J215</f>
        <v>0</v>
      </c>
      <c r="K106" s="104"/>
      <c r="L106" s="165"/>
    </row>
    <row r="107" spans="1:47" s="9" customFormat="1" ht="24.95" customHeight="1" x14ac:dyDescent="0.2">
      <c r="B107" s="155"/>
      <c r="C107" s="156"/>
      <c r="D107" s="157" t="s">
        <v>137</v>
      </c>
      <c r="E107" s="158"/>
      <c r="F107" s="158"/>
      <c r="G107" s="158"/>
      <c r="H107" s="158"/>
      <c r="I107" s="158"/>
      <c r="J107" s="159">
        <f>J221</f>
        <v>0</v>
      </c>
      <c r="K107" s="156"/>
      <c r="L107" s="160"/>
    </row>
    <row r="108" spans="1:47" s="10" customFormat="1" ht="19.899999999999999" customHeight="1" x14ac:dyDescent="0.2">
      <c r="B108" s="161"/>
      <c r="C108" s="104"/>
      <c r="D108" s="162" t="s">
        <v>139</v>
      </c>
      <c r="E108" s="163"/>
      <c r="F108" s="163"/>
      <c r="G108" s="163"/>
      <c r="H108" s="163"/>
      <c r="I108" s="163"/>
      <c r="J108" s="164">
        <f>J222</f>
        <v>0</v>
      </c>
      <c r="K108" s="104"/>
      <c r="L108" s="165"/>
    </row>
    <row r="109" spans="1:47" s="2" customFormat="1" ht="21.75" customHeight="1" x14ac:dyDescent="0.2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6.95" customHeight="1" x14ac:dyDescent="0.2">
      <c r="A110" s="34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pans="1:31" s="2" customFormat="1" ht="6.95" customHeight="1" x14ac:dyDescent="0.2">
      <c r="A114" s="34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31" s="2" customFormat="1" ht="24.95" customHeight="1" x14ac:dyDescent="0.2">
      <c r="A115" s="34"/>
      <c r="B115" s="35"/>
      <c r="C115" s="22" t="s">
        <v>142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12" customHeight="1" x14ac:dyDescent="0.2">
      <c r="A117" s="34"/>
      <c r="B117" s="35"/>
      <c r="C117" s="28" t="s">
        <v>16</v>
      </c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6.5" customHeight="1" x14ac:dyDescent="0.2">
      <c r="A118" s="34"/>
      <c r="B118" s="35"/>
      <c r="C118" s="36"/>
      <c r="D118" s="36"/>
      <c r="E118" s="304" t="str">
        <f>E7</f>
        <v>Oprava mostu v km 1,508 trati Kralupy nad Vltavou - Neratovice</v>
      </c>
      <c r="F118" s="305"/>
      <c r="G118" s="305"/>
      <c r="H118" s="305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1" customFormat="1" ht="12" customHeight="1" x14ac:dyDescent="0.2">
      <c r="B119" s="20"/>
      <c r="C119" s="28" t="s">
        <v>114</v>
      </c>
      <c r="D119" s="21"/>
      <c r="E119" s="21"/>
      <c r="F119" s="21"/>
      <c r="G119" s="21"/>
      <c r="H119" s="21"/>
      <c r="I119" s="21"/>
      <c r="J119" s="21"/>
      <c r="K119" s="21"/>
      <c r="L119" s="19"/>
    </row>
    <row r="120" spans="1:31" s="2" customFormat="1" ht="16.5" customHeight="1" x14ac:dyDescent="0.2">
      <c r="A120" s="34"/>
      <c r="B120" s="35"/>
      <c r="C120" s="36"/>
      <c r="D120" s="36"/>
      <c r="E120" s="304" t="s">
        <v>115</v>
      </c>
      <c r="F120" s="303"/>
      <c r="G120" s="303"/>
      <c r="H120" s="303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 x14ac:dyDescent="0.2">
      <c r="A121" s="34"/>
      <c r="B121" s="35"/>
      <c r="C121" s="28" t="s">
        <v>116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30" customHeight="1" x14ac:dyDescent="0.2">
      <c r="A122" s="34"/>
      <c r="B122" s="35"/>
      <c r="C122" s="36"/>
      <c r="D122" s="36"/>
      <c r="E122" s="292" t="str">
        <f>E11</f>
        <v>21-12-01/2 - Oprava mostu v km 1,508 _ Izolace _ K 03 - K 05</v>
      </c>
      <c r="F122" s="303"/>
      <c r="G122" s="303"/>
      <c r="H122" s="303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 x14ac:dyDescent="0.2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2" customHeight="1" x14ac:dyDescent="0.2">
      <c r="A124" s="34"/>
      <c r="B124" s="35"/>
      <c r="C124" s="28" t="s">
        <v>22</v>
      </c>
      <c r="D124" s="36"/>
      <c r="E124" s="36"/>
      <c r="F124" s="26" t="str">
        <f>F14</f>
        <v>Chvatěruby</v>
      </c>
      <c r="G124" s="36"/>
      <c r="H124" s="36"/>
      <c r="I124" s="28" t="s">
        <v>24</v>
      </c>
      <c r="J124" s="66" t="str">
        <f>IF(J14="","",J14)</f>
        <v>9. 11. 2021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 x14ac:dyDescent="0.2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 x14ac:dyDescent="0.2">
      <c r="A126" s="34"/>
      <c r="B126" s="35"/>
      <c r="C126" s="28" t="s">
        <v>30</v>
      </c>
      <c r="D126" s="36"/>
      <c r="E126" s="36"/>
      <c r="F126" s="26" t="str">
        <f>E17</f>
        <v>Správa železnic, státní organizace</v>
      </c>
      <c r="G126" s="36"/>
      <c r="H126" s="36"/>
      <c r="I126" s="28" t="s">
        <v>38</v>
      </c>
      <c r="J126" s="32" t="str">
        <f>E23</f>
        <v>TOP CON SERVIS s.r.o.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5.2" customHeight="1" x14ac:dyDescent="0.2">
      <c r="A127" s="34"/>
      <c r="B127" s="35"/>
      <c r="C127" s="28" t="s">
        <v>36</v>
      </c>
      <c r="D127" s="36"/>
      <c r="E127" s="36"/>
      <c r="F127" s="26" t="str">
        <f>IF(E20="","",E20)</f>
        <v>Vyplň údaj</v>
      </c>
      <c r="G127" s="36"/>
      <c r="H127" s="36"/>
      <c r="I127" s="28" t="s">
        <v>43</v>
      </c>
      <c r="J127" s="32" t="str">
        <f>E26</f>
        <v xml:space="preserve"> </v>
      </c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0.35" customHeight="1" x14ac:dyDescent="0.2">
      <c r="A128" s="34"/>
      <c r="B128" s="35"/>
      <c r="C128" s="36"/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11" customFormat="1" ht="29.25" customHeight="1" x14ac:dyDescent="0.2">
      <c r="A129" s="166"/>
      <c r="B129" s="167"/>
      <c r="C129" s="168" t="s">
        <v>143</v>
      </c>
      <c r="D129" s="169" t="s">
        <v>71</v>
      </c>
      <c r="E129" s="169" t="s">
        <v>67</v>
      </c>
      <c r="F129" s="169" t="s">
        <v>68</v>
      </c>
      <c r="G129" s="169" t="s">
        <v>144</v>
      </c>
      <c r="H129" s="169" t="s">
        <v>145</v>
      </c>
      <c r="I129" s="169" t="s">
        <v>146</v>
      </c>
      <c r="J129" s="169" t="s">
        <v>120</v>
      </c>
      <c r="K129" s="170" t="s">
        <v>147</v>
      </c>
      <c r="L129" s="171"/>
      <c r="M129" s="75" t="s">
        <v>1</v>
      </c>
      <c r="N129" s="76" t="s">
        <v>50</v>
      </c>
      <c r="O129" s="76" t="s">
        <v>148</v>
      </c>
      <c r="P129" s="76" t="s">
        <v>149</v>
      </c>
      <c r="Q129" s="76" t="s">
        <v>150</v>
      </c>
      <c r="R129" s="76" t="s">
        <v>151</v>
      </c>
      <c r="S129" s="76" t="s">
        <v>152</v>
      </c>
      <c r="T129" s="77" t="s">
        <v>153</v>
      </c>
      <c r="U129" s="166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/>
    </row>
    <row r="130" spans="1:65" s="2" customFormat="1" ht="22.9" customHeight="1" x14ac:dyDescent="0.25">
      <c r="A130" s="34"/>
      <c r="B130" s="35"/>
      <c r="C130" s="82" t="s">
        <v>154</v>
      </c>
      <c r="D130" s="36"/>
      <c r="E130" s="36"/>
      <c r="F130" s="36"/>
      <c r="G130" s="36"/>
      <c r="H130" s="36"/>
      <c r="I130" s="36"/>
      <c r="J130" s="172">
        <f>BK130</f>
        <v>0</v>
      </c>
      <c r="K130" s="36"/>
      <c r="L130" s="39"/>
      <c r="M130" s="78"/>
      <c r="N130" s="173"/>
      <c r="O130" s="79"/>
      <c r="P130" s="174">
        <f>P131+P182+P221</f>
        <v>0</v>
      </c>
      <c r="Q130" s="79"/>
      <c r="R130" s="174">
        <f>R131+R182+R221</f>
        <v>104.97005375000001</v>
      </c>
      <c r="S130" s="79"/>
      <c r="T130" s="175">
        <f>T131+T182+T221</f>
        <v>104.42735999999999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85</v>
      </c>
      <c r="AU130" s="16" t="s">
        <v>122</v>
      </c>
      <c r="BK130" s="176">
        <f>BK131+BK182+BK221</f>
        <v>0</v>
      </c>
    </row>
    <row r="131" spans="1:65" s="12" customFormat="1" ht="25.9" customHeight="1" x14ac:dyDescent="0.2">
      <c r="B131" s="177"/>
      <c r="C131" s="178"/>
      <c r="D131" s="179" t="s">
        <v>85</v>
      </c>
      <c r="E131" s="180" t="s">
        <v>155</v>
      </c>
      <c r="F131" s="180" t="s">
        <v>156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P132+P156+P159</f>
        <v>0</v>
      </c>
      <c r="Q131" s="185"/>
      <c r="R131" s="186">
        <f>R132+R156+R159</f>
        <v>104.55516255000001</v>
      </c>
      <c r="S131" s="185"/>
      <c r="T131" s="187">
        <f>T132+T156+T159</f>
        <v>102.252</v>
      </c>
      <c r="AR131" s="188" t="s">
        <v>93</v>
      </c>
      <c r="AT131" s="189" t="s">
        <v>85</v>
      </c>
      <c r="AU131" s="189" t="s">
        <v>86</v>
      </c>
      <c r="AY131" s="188" t="s">
        <v>157</v>
      </c>
      <c r="BK131" s="190">
        <f>BK132+BK156+BK159</f>
        <v>0</v>
      </c>
    </row>
    <row r="132" spans="1:65" s="12" customFormat="1" ht="22.9" customHeight="1" x14ac:dyDescent="0.2">
      <c r="B132" s="177"/>
      <c r="C132" s="178"/>
      <c r="D132" s="179" t="s">
        <v>85</v>
      </c>
      <c r="E132" s="191" t="s">
        <v>93</v>
      </c>
      <c r="F132" s="191" t="s">
        <v>158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P133+SUM(P134:P136)+P153</f>
        <v>0</v>
      </c>
      <c r="Q132" s="185"/>
      <c r="R132" s="186">
        <f>R133+SUM(R134:R136)+R153</f>
        <v>9.2545200000000012</v>
      </c>
      <c r="S132" s="185"/>
      <c r="T132" s="187">
        <f>T133+SUM(T134:T136)+T153</f>
        <v>0</v>
      </c>
      <c r="AR132" s="188" t="s">
        <v>93</v>
      </c>
      <c r="AT132" s="189" t="s">
        <v>85</v>
      </c>
      <c r="AU132" s="189" t="s">
        <v>93</v>
      </c>
      <c r="AY132" s="188" t="s">
        <v>157</v>
      </c>
      <c r="BK132" s="190">
        <f>BK133+SUM(BK134:BK136)+BK153</f>
        <v>0</v>
      </c>
    </row>
    <row r="133" spans="1:65" s="2" customFormat="1" ht="24.2" customHeight="1" x14ac:dyDescent="0.2">
      <c r="A133" s="34"/>
      <c r="B133" s="35"/>
      <c r="C133" s="193" t="s">
        <v>93</v>
      </c>
      <c r="D133" s="193" t="s">
        <v>159</v>
      </c>
      <c r="E133" s="194" t="s">
        <v>160</v>
      </c>
      <c r="F133" s="195" t="s">
        <v>161</v>
      </c>
      <c r="G133" s="196" t="s">
        <v>162</v>
      </c>
      <c r="H133" s="197">
        <v>250.8</v>
      </c>
      <c r="I133" s="198"/>
      <c r="J133" s="199">
        <f>ROUND(I133*H133,2)</f>
        <v>0</v>
      </c>
      <c r="K133" s="195" t="s">
        <v>163</v>
      </c>
      <c r="L133" s="39"/>
      <c r="M133" s="200" t="s">
        <v>1</v>
      </c>
      <c r="N133" s="201" t="s">
        <v>51</v>
      </c>
      <c r="O133" s="71"/>
      <c r="P133" s="202">
        <f>O133*H133</f>
        <v>0</v>
      </c>
      <c r="Q133" s="202">
        <v>3.6900000000000002E-2</v>
      </c>
      <c r="R133" s="202">
        <f>Q133*H133</f>
        <v>9.2545200000000012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164</v>
      </c>
      <c r="AT133" s="204" t="s">
        <v>159</v>
      </c>
      <c r="AU133" s="204" t="s">
        <v>95</v>
      </c>
      <c r="AY133" s="16" t="s">
        <v>157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6" t="s">
        <v>93</v>
      </c>
      <c r="BK133" s="205">
        <f>ROUND(I133*H133,2)</f>
        <v>0</v>
      </c>
      <c r="BL133" s="16" t="s">
        <v>164</v>
      </c>
      <c r="BM133" s="204" t="s">
        <v>719</v>
      </c>
    </row>
    <row r="134" spans="1:65" s="2" customFormat="1" x14ac:dyDescent="0.2">
      <c r="A134" s="34"/>
      <c r="B134" s="35"/>
      <c r="C134" s="36"/>
      <c r="D134" s="206" t="s">
        <v>166</v>
      </c>
      <c r="E134" s="36"/>
      <c r="F134" s="207" t="s">
        <v>167</v>
      </c>
      <c r="G134" s="36"/>
      <c r="H134" s="36"/>
      <c r="I134" s="208"/>
      <c r="J134" s="36"/>
      <c r="K134" s="36"/>
      <c r="L134" s="39"/>
      <c r="M134" s="209"/>
      <c r="N134" s="21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166</v>
      </c>
      <c r="AU134" s="16" t="s">
        <v>95</v>
      </c>
    </row>
    <row r="135" spans="1:65" s="13" customFormat="1" ht="22.5" x14ac:dyDescent="0.2">
      <c r="B135" s="213"/>
      <c r="C135" s="214"/>
      <c r="D135" s="211" t="s">
        <v>170</v>
      </c>
      <c r="E135" s="215" t="s">
        <v>1</v>
      </c>
      <c r="F135" s="216" t="s">
        <v>720</v>
      </c>
      <c r="G135" s="214"/>
      <c r="H135" s="217">
        <v>250.8</v>
      </c>
      <c r="I135" s="218"/>
      <c r="J135" s="214"/>
      <c r="K135" s="214"/>
      <c r="L135" s="219"/>
      <c r="M135" s="220"/>
      <c r="N135" s="221"/>
      <c r="O135" s="221"/>
      <c r="P135" s="221"/>
      <c r="Q135" s="221"/>
      <c r="R135" s="221"/>
      <c r="S135" s="221"/>
      <c r="T135" s="222"/>
      <c r="AT135" s="223" t="s">
        <v>170</v>
      </c>
      <c r="AU135" s="223" t="s">
        <v>95</v>
      </c>
      <c r="AV135" s="13" t="s">
        <v>95</v>
      </c>
      <c r="AW135" s="13" t="s">
        <v>42</v>
      </c>
      <c r="AX135" s="13" t="s">
        <v>93</v>
      </c>
      <c r="AY135" s="223" t="s">
        <v>157</v>
      </c>
    </row>
    <row r="136" spans="1:65" s="12" customFormat="1" ht="20.85" customHeight="1" x14ac:dyDescent="0.2">
      <c r="B136" s="177"/>
      <c r="C136" s="178"/>
      <c r="D136" s="179" t="s">
        <v>85</v>
      </c>
      <c r="E136" s="191" t="s">
        <v>527</v>
      </c>
      <c r="F136" s="191" t="s">
        <v>528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SUM(P137:P152)</f>
        <v>0</v>
      </c>
      <c r="Q136" s="185"/>
      <c r="R136" s="186">
        <f>SUM(R137:R152)</f>
        <v>0</v>
      </c>
      <c r="S136" s="185"/>
      <c r="T136" s="187">
        <f>SUM(T137:T152)</f>
        <v>0</v>
      </c>
      <c r="AR136" s="188" t="s">
        <v>93</v>
      </c>
      <c r="AT136" s="189" t="s">
        <v>85</v>
      </c>
      <c r="AU136" s="189" t="s">
        <v>95</v>
      </c>
      <c r="AY136" s="188" t="s">
        <v>157</v>
      </c>
      <c r="BK136" s="190">
        <f>SUM(BK137:BK152)</f>
        <v>0</v>
      </c>
    </row>
    <row r="137" spans="1:65" s="2" customFormat="1" ht="24.2" customHeight="1" x14ac:dyDescent="0.2">
      <c r="A137" s="34"/>
      <c r="B137" s="35"/>
      <c r="C137" s="193" t="s">
        <v>95</v>
      </c>
      <c r="D137" s="193" t="s">
        <v>159</v>
      </c>
      <c r="E137" s="194" t="s">
        <v>554</v>
      </c>
      <c r="F137" s="195" t="s">
        <v>555</v>
      </c>
      <c r="G137" s="196" t="s">
        <v>212</v>
      </c>
      <c r="H137" s="197">
        <v>111.679</v>
      </c>
      <c r="I137" s="198"/>
      <c r="J137" s="199">
        <f>ROUND(I137*H137,2)</f>
        <v>0</v>
      </c>
      <c r="K137" s="195" t="s">
        <v>163</v>
      </c>
      <c r="L137" s="39"/>
      <c r="M137" s="200" t="s">
        <v>1</v>
      </c>
      <c r="N137" s="201" t="s">
        <v>51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164</v>
      </c>
      <c r="AT137" s="204" t="s">
        <v>159</v>
      </c>
      <c r="AU137" s="204" t="s">
        <v>179</v>
      </c>
      <c r="AY137" s="16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93</v>
      </c>
      <c r="BK137" s="205">
        <f>ROUND(I137*H137,2)</f>
        <v>0</v>
      </c>
      <c r="BL137" s="16" t="s">
        <v>164</v>
      </c>
      <c r="BM137" s="204" t="s">
        <v>721</v>
      </c>
    </row>
    <row r="138" spans="1:65" s="2" customFormat="1" x14ac:dyDescent="0.2">
      <c r="A138" s="34"/>
      <c r="B138" s="35"/>
      <c r="C138" s="36"/>
      <c r="D138" s="206" t="s">
        <v>166</v>
      </c>
      <c r="E138" s="36"/>
      <c r="F138" s="207" t="s">
        <v>557</v>
      </c>
      <c r="G138" s="36"/>
      <c r="H138" s="36"/>
      <c r="I138" s="208"/>
      <c r="J138" s="36"/>
      <c r="K138" s="36"/>
      <c r="L138" s="39"/>
      <c r="M138" s="209"/>
      <c r="N138" s="21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166</v>
      </c>
      <c r="AU138" s="16" t="s">
        <v>179</v>
      </c>
    </row>
    <row r="139" spans="1:65" s="2" customFormat="1" ht="24.2" customHeight="1" x14ac:dyDescent="0.2">
      <c r="A139" s="34"/>
      <c r="B139" s="35"/>
      <c r="C139" s="193" t="s">
        <v>179</v>
      </c>
      <c r="D139" s="193" t="s">
        <v>159</v>
      </c>
      <c r="E139" s="194" t="s">
        <v>561</v>
      </c>
      <c r="F139" s="195" t="s">
        <v>562</v>
      </c>
      <c r="G139" s="196" t="s">
        <v>212</v>
      </c>
      <c r="H139" s="197">
        <v>111.679</v>
      </c>
      <c r="I139" s="198"/>
      <c r="J139" s="199">
        <f>ROUND(I139*H139,2)</f>
        <v>0</v>
      </c>
      <c r="K139" s="195" t="s">
        <v>163</v>
      </c>
      <c r="L139" s="39"/>
      <c r="M139" s="200" t="s">
        <v>1</v>
      </c>
      <c r="N139" s="201" t="s">
        <v>51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164</v>
      </c>
      <c r="AT139" s="204" t="s">
        <v>159</v>
      </c>
      <c r="AU139" s="204" t="s">
        <v>179</v>
      </c>
      <c r="AY139" s="16" t="s">
        <v>157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93</v>
      </c>
      <c r="BK139" s="205">
        <f>ROUND(I139*H139,2)</f>
        <v>0</v>
      </c>
      <c r="BL139" s="16" t="s">
        <v>164</v>
      </c>
      <c r="BM139" s="204" t="s">
        <v>722</v>
      </c>
    </row>
    <row r="140" spans="1:65" s="2" customFormat="1" x14ac:dyDescent="0.2">
      <c r="A140" s="34"/>
      <c r="B140" s="35"/>
      <c r="C140" s="36"/>
      <c r="D140" s="206" t="s">
        <v>166</v>
      </c>
      <c r="E140" s="36"/>
      <c r="F140" s="207" t="s">
        <v>564</v>
      </c>
      <c r="G140" s="36"/>
      <c r="H140" s="36"/>
      <c r="I140" s="208"/>
      <c r="J140" s="36"/>
      <c r="K140" s="36"/>
      <c r="L140" s="39"/>
      <c r="M140" s="209"/>
      <c r="N140" s="210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166</v>
      </c>
      <c r="AU140" s="16" t="s">
        <v>179</v>
      </c>
    </row>
    <row r="141" spans="1:65" s="13" customFormat="1" x14ac:dyDescent="0.2">
      <c r="B141" s="213"/>
      <c r="C141" s="214"/>
      <c r="D141" s="211" t="s">
        <v>170</v>
      </c>
      <c r="E141" s="215" t="s">
        <v>1</v>
      </c>
      <c r="F141" s="216" t="s">
        <v>723</v>
      </c>
      <c r="G141" s="214"/>
      <c r="H141" s="217">
        <v>106.51300000000001</v>
      </c>
      <c r="I141" s="218"/>
      <c r="J141" s="214"/>
      <c r="K141" s="214"/>
      <c r="L141" s="219"/>
      <c r="M141" s="220"/>
      <c r="N141" s="221"/>
      <c r="O141" s="221"/>
      <c r="P141" s="221"/>
      <c r="Q141" s="221"/>
      <c r="R141" s="221"/>
      <c r="S141" s="221"/>
      <c r="T141" s="222"/>
      <c r="AT141" s="223" t="s">
        <v>170</v>
      </c>
      <c r="AU141" s="223" t="s">
        <v>179</v>
      </c>
      <c r="AV141" s="13" t="s">
        <v>95</v>
      </c>
      <c r="AW141" s="13" t="s">
        <v>42</v>
      </c>
      <c r="AX141" s="13" t="s">
        <v>86</v>
      </c>
      <c r="AY141" s="223" t="s">
        <v>157</v>
      </c>
    </row>
    <row r="142" spans="1:65" s="13" customFormat="1" x14ac:dyDescent="0.2">
      <c r="B142" s="213"/>
      <c r="C142" s="214"/>
      <c r="D142" s="211" t="s">
        <v>170</v>
      </c>
      <c r="E142" s="215" t="s">
        <v>1</v>
      </c>
      <c r="F142" s="216" t="s">
        <v>724</v>
      </c>
      <c r="G142" s="214"/>
      <c r="H142" s="217">
        <v>5.1660000000000004</v>
      </c>
      <c r="I142" s="218"/>
      <c r="J142" s="214"/>
      <c r="K142" s="214"/>
      <c r="L142" s="219"/>
      <c r="M142" s="220"/>
      <c r="N142" s="221"/>
      <c r="O142" s="221"/>
      <c r="P142" s="221"/>
      <c r="Q142" s="221"/>
      <c r="R142" s="221"/>
      <c r="S142" s="221"/>
      <c r="T142" s="222"/>
      <c r="AT142" s="223" t="s">
        <v>170</v>
      </c>
      <c r="AU142" s="223" t="s">
        <v>179</v>
      </c>
      <c r="AV142" s="13" t="s">
        <v>95</v>
      </c>
      <c r="AW142" s="13" t="s">
        <v>42</v>
      </c>
      <c r="AX142" s="13" t="s">
        <v>86</v>
      </c>
      <c r="AY142" s="223" t="s">
        <v>157</v>
      </c>
    </row>
    <row r="143" spans="1:65" s="14" customFormat="1" x14ac:dyDescent="0.2">
      <c r="B143" s="224"/>
      <c r="C143" s="225"/>
      <c r="D143" s="211" t="s">
        <v>170</v>
      </c>
      <c r="E143" s="226" t="s">
        <v>1</v>
      </c>
      <c r="F143" s="227" t="s">
        <v>194</v>
      </c>
      <c r="G143" s="225"/>
      <c r="H143" s="228">
        <v>111.679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AT143" s="234" t="s">
        <v>170</v>
      </c>
      <c r="AU143" s="234" t="s">
        <v>179</v>
      </c>
      <c r="AV143" s="14" t="s">
        <v>164</v>
      </c>
      <c r="AW143" s="14" t="s">
        <v>42</v>
      </c>
      <c r="AX143" s="14" t="s">
        <v>93</v>
      </c>
      <c r="AY143" s="234" t="s">
        <v>157</v>
      </c>
    </row>
    <row r="144" spans="1:65" s="2" customFormat="1" ht="16.5" customHeight="1" x14ac:dyDescent="0.2">
      <c r="A144" s="34"/>
      <c r="B144" s="35"/>
      <c r="C144" s="193" t="s">
        <v>164</v>
      </c>
      <c r="D144" s="193" t="s">
        <v>159</v>
      </c>
      <c r="E144" s="194" t="s">
        <v>566</v>
      </c>
      <c r="F144" s="195" t="s">
        <v>567</v>
      </c>
      <c r="G144" s="196" t="s">
        <v>212</v>
      </c>
      <c r="H144" s="197">
        <v>2233.58</v>
      </c>
      <c r="I144" s="198"/>
      <c r="J144" s="199">
        <f>ROUND(I144*H144,2)</f>
        <v>0</v>
      </c>
      <c r="K144" s="195" t="s">
        <v>163</v>
      </c>
      <c r="L144" s="39"/>
      <c r="M144" s="200" t="s">
        <v>1</v>
      </c>
      <c r="N144" s="201" t="s">
        <v>51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164</v>
      </c>
      <c r="AT144" s="204" t="s">
        <v>159</v>
      </c>
      <c r="AU144" s="204" t="s">
        <v>179</v>
      </c>
      <c r="AY144" s="16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93</v>
      </c>
      <c r="BK144" s="205">
        <f>ROUND(I144*H144,2)</f>
        <v>0</v>
      </c>
      <c r="BL144" s="16" t="s">
        <v>164</v>
      </c>
      <c r="BM144" s="204" t="s">
        <v>725</v>
      </c>
    </row>
    <row r="145" spans="1:65" s="2" customFormat="1" x14ac:dyDescent="0.2">
      <c r="A145" s="34"/>
      <c r="B145" s="35"/>
      <c r="C145" s="36"/>
      <c r="D145" s="206" t="s">
        <v>166</v>
      </c>
      <c r="E145" s="36"/>
      <c r="F145" s="207" t="s">
        <v>569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166</v>
      </c>
      <c r="AU145" s="16" t="s">
        <v>179</v>
      </c>
    </row>
    <row r="146" spans="1:65" s="13" customFormat="1" x14ac:dyDescent="0.2">
      <c r="B146" s="213"/>
      <c r="C146" s="214"/>
      <c r="D146" s="211" t="s">
        <v>170</v>
      </c>
      <c r="E146" s="215" t="s">
        <v>1</v>
      </c>
      <c r="F146" s="216" t="s">
        <v>726</v>
      </c>
      <c r="G146" s="214"/>
      <c r="H146" s="217">
        <v>2233.58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170</v>
      </c>
      <c r="AU146" s="223" t="s">
        <v>179</v>
      </c>
      <c r="AV146" s="13" t="s">
        <v>95</v>
      </c>
      <c r="AW146" s="13" t="s">
        <v>42</v>
      </c>
      <c r="AX146" s="13" t="s">
        <v>93</v>
      </c>
      <c r="AY146" s="223" t="s">
        <v>157</v>
      </c>
    </row>
    <row r="147" spans="1:65" s="2" customFormat="1" ht="37.9" customHeight="1" x14ac:dyDescent="0.2">
      <c r="A147" s="34"/>
      <c r="B147" s="35"/>
      <c r="C147" s="193" t="s">
        <v>195</v>
      </c>
      <c r="D147" s="193" t="s">
        <v>159</v>
      </c>
      <c r="E147" s="194" t="s">
        <v>573</v>
      </c>
      <c r="F147" s="195" t="s">
        <v>574</v>
      </c>
      <c r="G147" s="196" t="s">
        <v>212</v>
      </c>
      <c r="H147" s="197">
        <v>106.51300000000001</v>
      </c>
      <c r="I147" s="198"/>
      <c r="J147" s="199">
        <f>ROUND(I147*H147,2)</f>
        <v>0</v>
      </c>
      <c r="K147" s="195" t="s">
        <v>163</v>
      </c>
      <c r="L147" s="39"/>
      <c r="M147" s="200" t="s">
        <v>1</v>
      </c>
      <c r="N147" s="201" t="s">
        <v>51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164</v>
      </c>
      <c r="AT147" s="204" t="s">
        <v>159</v>
      </c>
      <c r="AU147" s="204" t="s">
        <v>179</v>
      </c>
      <c r="AY147" s="16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93</v>
      </c>
      <c r="BK147" s="205">
        <f>ROUND(I147*H147,2)</f>
        <v>0</v>
      </c>
      <c r="BL147" s="16" t="s">
        <v>164</v>
      </c>
      <c r="BM147" s="204" t="s">
        <v>727</v>
      </c>
    </row>
    <row r="148" spans="1:65" s="2" customFormat="1" x14ac:dyDescent="0.2">
      <c r="A148" s="34"/>
      <c r="B148" s="35"/>
      <c r="C148" s="36"/>
      <c r="D148" s="206" t="s">
        <v>166</v>
      </c>
      <c r="E148" s="36"/>
      <c r="F148" s="207" t="s">
        <v>576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166</v>
      </c>
      <c r="AU148" s="16" t="s">
        <v>179</v>
      </c>
    </row>
    <row r="149" spans="1:65" s="13" customFormat="1" x14ac:dyDescent="0.2">
      <c r="B149" s="213"/>
      <c r="C149" s="214"/>
      <c r="D149" s="211" t="s">
        <v>170</v>
      </c>
      <c r="E149" s="215" t="s">
        <v>1</v>
      </c>
      <c r="F149" s="216" t="s">
        <v>728</v>
      </c>
      <c r="G149" s="214"/>
      <c r="H149" s="217">
        <v>106.51300000000001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170</v>
      </c>
      <c r="AU149" s="223" t="s">
        <v>179</v>
      </c>
      <c r="AV149" s="13" t="s">
        <v>95</v>
      </c>
      <c r="AW149" s="13" t="s">
        <v>42</v>
      </c>
      <c r="AX149" s="13" t="s">
        <v>93</v>
      </c>
      <c r="AY149" s="223" t="s">
        <v>157</v>
      </c>
    </row>
    <row r="150" spans="1:65" s="2" customFormat="1" ht="33" customHeight="1" x14ac:dyDescent="0.2">
      <c r="A150" s="34"/>
      <c r="B150" s="35"/>
      <c r="C150" s="193" t="s">
        <v>204</v>
      </c>
      <c r="D150" s="193" t="s">
        <v>159</v>
      </c>
      <c r="E150" s="194" t="s">
        <v>729</v>
      </c>
      <c r="F150" s="195" t="s">
        <v>730</v>
      </c>
      <c r="G150" s="196" t="s">
        <v>212</v>
      </c>
      <c r="H150" s="197">
        <v>5.1660000000000004</v>
      </c>
      <c r="I150" s="198"/>
      <c r="J150" s="199">
        <f>ROUND(I150*H150,2)</f>
        <v>0</v>
      </c>
      <c r="K150" s="195" t="s">
        <v>163</v>
      </c>
      <c r="L150" s="39"/>
      <c r="M150" s="200" t="s">
        <v>1</v>
      </c>
      <c r="N150" s="201" t="s">
        <v>51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164</v>
      </c>
      <c r="AT150" s="204" t="s">
        <v>159</v>
      </c>
      <c r="AU150" s="204" t="s">
        <v>179</v>
      </c>
      <c r="AY150" s="16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93</v>
      </c>
      <c r="BK150" s="205">
        <f>ROUND(I150*H150,2)</f>
        <v>0</v>
      </c>
      <c r="BL150" s="16" t="s">
        <v>164</v>
      </c>
      <c r="BM150" s="204" t="s">
        <v>731</v>
      </c>
    </row>
    <row r="151" spans="1:65" s="2" customFormat="1" x14ac:dyDescent="0.2">
      <c r="A151" s="34"/>
      <c r="B151" s="35"/>
      <c r="C151" s="36"/>
      <c r="D151" s="206" t="s">
        <v>166</v>
      </c>
      <c r="E151" s="36"/>
      <c r="F151" s="207" t="s">
        <v>732</v>
      </c>
      <c r="G151" s="36"/>
      <c r="H151" s="36"/>
      <c r="I151" s="208"/>
      <c r="J151" s="36"/>
      <c r="K151" s="36"/>
      <c r="L151" s="39"/>
      <c r="M151" s="209"/>
      <c r="N151" s="21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166</v>
      </c>
      <c r="AU151" s="16" t="s">
        <v>179</v>
      </c>
    </row>
    <row r="152" spans="1:65" s="13" customFormat="1" x14ac:dyDescent="0.2">
      <c r="B152" s="213"/>
      <c r="C152" s="214"/>
      <c r="D152" s="211" t="s">
        <v>170</v>
      </c>
      <c r="E152" s="215" t="s">
        <v>1</v>
      </c>
      <c r="F152" s="216" t="s">
        <v>724</v>
      </c>
      <c r="G152" s="214"/>
      <c r="H152" s="217">
        <v>5.1660000000000004</v>
      </c>
      <c r="I152" s="218"/>
      <c r="J152" s="214"/>
      <c r="K152" s="214"/>
      <c r="L152" s="219"/>
      <c r="M152" s="220"/>
      <c r="N152" s="221"/>
      <c r="O152" s="221"/>
      <c r="P152" s="221"/>
      <c r="Q152" s="221"/>
      <c r="R152" s="221"/>
      <c r="S152" s="221"/>
      <c r="T152" s="222"/>
      <c r="AT152" s="223" t="s">
        <v>170</v>
      </c>
      <c r="AU152" s="223" t="s">
        <v>179</v>
      </c>
      <c r="AV152" s="13" t="s">
        <v>95</v>
      </c>
      <c r="AW152" s="13" t="s">
        <v>42</v>
      </c>
      <c r="AX152" s="13" t="s">
        <v>93</v>
      </c>
      <c r="AY152" s="223" t="s">
        <v>157</v>
      </c>
    </row>
    <row r="153" spans="1:65" s="12" customFormat="1" ht="20.85" customHeight="1" x14ac:dyDescent="0.2">
      <c r="B153" s="177"/>
      <c r="C153" s="178"/>
      <c r="D153" s="179" t="s">
        <v>85</v>
      </c>
      <c r="E153" s="191" t="s">
        <v>582</v>
      </c>
      <c r="F153" s="191" t="s">
        <v>583</v>
      </c>
      <c r="G153" s="178"/>
      <c r="H153" s="178"/>
      <c r="I153" s="181"/>
      <c r="J153" s="192">
        <f>BK153</f>
        <v>0</v>
      </c>
      <c r="K153" s="178"/>
      <c r="L153" s="183"/>
      <c r="M153" s="184"/>
      <c r="N153" s="185"/>
      <c r="O153" s="185"/>
      <c r="P153" s="186">
        <f>SUM(P154:P155)</f>
        <v>0</v>
      </c>
      <c r="Q153" s="185"/>
      <c r="R153" s="186">
        <f>SUM(R154:R155)</f>
        <v>0</v>
      </c>
      <c r="S153" s="185"/>
      <c r="T153" s="187">
        <f>SUM(T154:T155)</f>
        <v>0</v>
      </c>
      <c r="AR153" s="188" t="s">
        <v>93</v>
      </c>
      <c r="AT153" s="189" t="s">
        <v>85</v>
      </c>
      <c r="AU153" s="189" t="s">
        <v>95</v>
      </c>
      <c r="AY153" s="188" t="s">
        <v>157</v>
      </c>
      <c r="BK153" s="190">
        <f>SUM(BK154:BK155)</f>
        <v>0</v>
      </c>
    </row>
    <row r="154" spans="1:65" s="2" customFormat="1" ht="24.2" customHeight="1" x14ac:dyDescent="0.2">
      <c r="A154" s="34"/>
      <c r="B154" s="35"/>
      <c r="C154" s="193" t="s">
        <v>209</v>
      </c>
      <c r="D154" s="193" t="s">
        <v>159</v>
      </c>
      <c r="E154" s="194" t="s">
        <v>585</v>
      </c>
      <c r="F154" s="195" t="s">
        <v>586</v>
      </c>
      <c r="G154" s="196" t="s">
        <v>212</v>
      </c>
      <c r="H154" s="197">
        <v>104.55500000000001</v>
      </c>
      <c r="I154" s="198"/>
      <c r="J154" s="199">
        <f>ROUND(I154*H154,2)</f>
        <v>0</v>
      </c>
      <c r="K154" s="195" t="s">
        <v>163</v>
      </c>
      <c r="L154" s="39"/>
      <c r="M154" s="200" t="s">
        <v>1</v>
      </c>
      <c r="N154" s="201" t="s">
        <v>51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164</v>
      </c>
      <c r="AT154" s="204" t="s">
        <v>159</v>
      </c>
      <c r="AU154" s="204" t="s">
        <v>179</v>
      </c>
      <c r="AY154" s="16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93</v>
      </c>
      <c r="BK154" s="205">
        <f>ROUND(I154*H154,2)</f>
        <v>0</v>
      </c>
      <c r="BL154" s="16" t="s">
        <v>164</v>
      </c>
      <c r="BM154" s="204" t="s">
        <v>733</v>
      </c>
    </row>
    <row r="155" spans="1:65" s="2" customFormat="1" x14ac:dyDescent="0.2">
      <c r="A155" s="34"/>
      <c r="B155" s="35"/>
      <c r="C155" s="36"/>
      <c r="D155" s="206" t="s">
        <v>166</v>
      </c>
      <c r="E155" s="36"/>
      <c r="F155" s="207" t="s">
        <v>588</v>
      </c>
      <c r="G155" s="36"/>
      <c r="H155" s="36"/>
      <c r="I155" s="208"/>
      <c r="J155" s="36"/>
      <c r="K155" s="36"/>
      <c r="L155" s="39"/>
      <c r="M155" s="209"/>
      <c r="N155" s="210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166</v>
      </c>
      <c r="AU155" s="16" t="s">
        <v>179</v>
      </c>
    </row>
    <row r="156" spans="1:65" s="12" customFormat="1" ht="22.9" customHeight="1" x14ac:dyDescent="0.2">
      <c r="B156" s="177"/>
      <c r="C156" s="178"/>
      <c r="D156" s="179" t="s">
        <v>85</v>
      </c>
      <c r="E156" s="191" t="s">
        <v>164</v>
      </c>
      <c r="F156" s="191" t="s">
        <v>217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SUM(P157:P158)</f>
        <v>0</v>
      </c>
      <c r="Q156" s="185"/>
      <c r="R156" s="186">
        <f>SUM(R157:R158)</f>
        <v>85.274112000000002</v>
      </c>
      <c r="S156" s="185"/>
      <c r="T156" s="187">
        <f>SUM(T157:T158)</f>
        <v>0</v>
      </c>
      <c r="AR156" s="188" t="s">
        <v>93</v>
      </c>
      <c r="AT156" s="189" t="s">
        <v>85</v>
      </c>
      <c r="AU156" s="189" t="s">
        <v>93</v>
      </c>
      <c r="AY156" s="188" t="s">
        <v>157</v>
      </c>
      <c r="BK156" s="190">
        <f>SUM(BK157:BK158)</f>
        <v>0</v>
      </c>
    </row>
    <row r="157" spans="1:65" s="2" customFormat="1" ht="24.2" customHeight="1" x14ac:dyDescent="0.2">
      <c r="A157" s="34"/>
      <c r="B157" s="35"/>
      <c r="C157" s="193" t="s">
        <v>218</v>
      </c>
      <c r="D157" s="193" t="s">
        <v>159</v>
      </c>
      <c r="E157" s="194" t="s">
        <v>734</v>
      </c>
      <c r="F157" s="195" t="s">
        <v>735</v>
      </c>
      <c r="G157" s="196" t="s">
        <v>174</v>
      </c>
      <c r="H157" s="197">
        <v>543.84</v>
      </c>
      <c r="I157" s="198"/>
      <c r="J157" s="199">
        <f>ROUND(I157*H157,2)</f>
        <v>0</v>
      </c>
      <c r="K157" s="195" t="s">
        <v>163</v>
      </c>
      <c r="L157" s="39"/>
      <c r="M157" s="200" t="s">
        <v>1</v>
      </c>
      <c r="N157" s="201" t="s">
        <v>51</v>
      </c>
      <c r="O157" s="71"/>
      <c r="P157" s="202">
        <f>O157*H157</f>
        <v>0</v>
      </c>
      <c r="Q157" s="202">
        <v>0.15679999999999999</v>
      </c>
      <c r="R157" s="202">
        <f>Q157*H157</f>
        <v>85.274112000000002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164</v>
      </c>
      <c r="AT157" s="204" t="s">
        <v>159</v>
      </c>
      <c r="AU157" s="204" t="s">
        <v>95</v>
      </c>
      <c r="AY157" s="16" t="s">
        <v>157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93</v>
      </c>
      <c r="BK157" s="205">
        <f>ROUND(I157*H157,2)</f>
        <v>0</v>
      </c>
      <c r="BL157" s="16" t="s">
        <v>164</v>
      </c>
      <c r="BM157" s="204" t="s">
        <v>736</v>
      </c>
    </row>
    <row r="158" spans="1:65" s="2" customFormat="1" x14ac:dyDescent="0.2">
      <c r="A158" s="34"/>
      <c r="B158" s="35"/>
      <c r="C158" s="36"/>
      <c r="D158" s="206" t="s">
        <v>166</v>
      </c>
      <c r="E158" s="36"/>
      <c r="F158" s="207" t="s">
        <v>737</v>
      </c>
      <c r="G158" s="36"/>
      <c r="H158" s="36"/>
      <c r="I158" s="208"/>
      <c r="J158" s="36"/>
      <c r="K158" s="36"/>
      <c r="L158" s="39"/>
      <c r="M158" s="209"/>
      <c r="N158" s="210"/>
      <c r="O158" s="71"/>
      <c r="P158" s="71"/>
      <c r="Q158" s="71"/>
      <c r="R158" s="71"/>
      <c r="S158" s="71"/>
      <c r="T158" s="72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166</v>
      </c>
      <c r="AU158" s="16" t="s">
        <v>95</v>
      </c>
    </row>
    <row r="159" spans="1:65" s="12" customFormat="1" ht="22.9" customHeight="1" x14ac:dyDescent="0.2">
      <c r="B159" s="177"/>
      <c r="C159" s="178"/>
      <c r="D159" s="179" t="s">
        <v>85</v>
      </c>
      <c r="E159" s="191" t="s">
        <v>224</v>
      </c>
      <c r="F159" s="191" t="s">
        <v>314</v>
      </c>
      <c r="G159" s="178"/>
      <c r="H159" s="178"/>
      <c r="I159" s="181"/>
      <c r="J159" s="192">
        <f>BK159</f>
        <v>0</v>
      </c>
      <c r="K159" s="178"/>
      <c r="L159" s="183"/>
      <c r="M159" s="184"/>
      <c r="N159" s="185"/>
      <c r="O159" s="185"/>
      <c r="P159" s="186">
        <f>SUM(P160:P181)</f>
        <v>0</v>
      </c>
      <c r="Q159" s="185"/>
      <c r="R159" s="186">
        <f>SUM(R160:R181)</f>
        <v>10.02653055</v>
      </c>
      <c r="S159" s="185"/>
      <c r="T159" s="187">
        <f>SUM(T160:T181)</f>
        <v>102.252</v>
      </c>
      <c r="AR159" s="188" t="s">
        <v>93</v>
      </c>
      <c r="AT159" s="189" t="s">
        <v>85</v>
      </c>
      <c r="AU159" s="189" t="s">
        <v>93</v>
      </c>
      <c r="AY159" s="188" t="s">
        <v>157</v>
      </c>
      <c r="BK159" s="190">
        <f>SUM(BK160:BK181)</f>
        <v>0</v>
      </c>
    </row>
    <row r="160" spans="1:65" s="2" customFormat="1" ht="24.2" customHeight="1" x14ac:dyDescent="0.2">
      <c r="A160" s="34"/>
      <c r="B160" s="35"/>
      <c r="C160" s="193" t="s">
        <v>224</v>
      </c>
      <c r="D160" s="193" t="s">
        <v>159</v>
      </c>
      <c r="E160" s="194" t="s">
        <v>738</v>
      </c>
      <c r="F160" s="195" t="s">
        <v>739</v>
      </c>
      <c r="G160" s="196" t="s">
        <v>233</v>
      </c>
      <c r="H160" s="197">
        <v>45</v>
      </c>
      <c r="I160" s="198"/>
      <c r="J160" s="199">
        <f>ROUND(I160*H160,2)</f>
        <v>0</v>
      </c>
      <c r="K160" s="195" t="s">
        <v>163</v>
      </c>
      <c r="L160" s="39"/>
      <c r="M160" s="200" t="s">
        <v>1</v>
      </c>
      <c r="N160" s="201" t="s">
        <v>51</v>
      </c>
      <c r="O160" s="71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164</v>
      </c>
      <c r="AT160" s="204" t="s">
        <v>159</v>
      </c>
      <c r="AU160" s="204" t="s">
        <v>95</v>
      </c>
      <c r="AY160" s="16" t="s">
        <v>157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6" t="s">
        <v>93</v>
      </c>
      <c r="BK160" s="205">
        <f>ROUND(I160*H160,2)</f>
        <v>0</v>
      </c>
      <c r="BL160" s="16" t="s">
        <v>164</v>
      </c>
      <c r="BM160" s="204" t="s">
        <v>740</v>
      </c>
    </row>
    <row r="161" spans="1:65" s="2" customFormat="1" x14ac:dyDescent="0.2">
      <c r="A161" s="34"/>
      <c r="B161" s="35"/>
      <c r="C161" s="36"/>
      <c r="D161" s="206" t="s">
        <v>166</v>
      </c>
      <c r="E161" s="36"/>
      <c r="F161" s="207" t="s">
        <v>741</v>
      </c>
      <c r="G161" s="36"/>
      <c r="H161" s="36"/>
      <c r="I161" s="208"/>
      <c r="J161" s="36"/>
      <c r="K161" s="36"/>
      <c r="L161" s="39"/>
      <c r="M161" s="209"/>
      <c r="N161" s="210"/>
      <c r="O161" s="71"/>
      <c r="P161" s="71"/>
      <c r="Q161" s="71"/>
      <c r="R161" s="71"/>
      <c r="S161" s="71"/>
      <c r="T161" s="72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166</v>
      </c>
      <c r="AU161" s="16" t="s">
        <v>95</v>
      </c>
    </row>
    <row r="162" spans="1:65" s="2" customFormat="1" ht="19.5" x14ac:dyDescent="0.2">
      <c r="A162" s="34"/>
      <c r="B162" s="35"/>
      <c r="C162" s="36"/>
      <c r="D162" s="211" t="s">
        <v>168</v>
      </c>
      <c r="E162" s="36"/>
      <c r="F162" s="212" t="s">
        <v>742</v>
      </c>
      <c r="G162" s="36"/>
      <c r="H162" s="36"/>
      <c r="I162" s="208"/>
      <c r="J162" s="36"/>
      <c r="K162" s="36"/>
      <c r="L162" s="39"/>
      <c r="M162" s="209"/>
      <c r="N162" s="210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6" t="s">
        <v>168</v>
      </c>
      <c r="AU162" s="16" t="s">
        <v>95</v>
      </c>
    </row>
    <row r="163" spans="1:65" s="2" customFormat="1" ht="24.2" customHeight="1" x14ac:dyDescent="0.2">
      <c r="A163" s="34"/>
      <c r="B163" s="35"/>
      <c r="C163" s="193" t="s">
        <v>230</v>
      </c>
      <c r="D163" s="193" t="s">
        <v>159</v>
      </c>
      <c r="E163" s="194" t="s">
        <v>743</v>
      </c>
      <c r="F163" s="195" t="s">
        <v>744</v>
      </c>
      <c r="G163" s="196" t="s">
        <v>233</v>
      </c>
      <c r="H163" s="197">
        <v>45</v>
      </c>
      <c r="I163" s="198"/>
      <c r="J163" s="199">
        <f>ROUND(I163*H163,2)</f>
        <v>0</v>
      </c>
      <c r="K163" s="195" t="s">
        <v>163</v>
      </c>
      <c r="L163" s="39"/>
      <c r="M163" s="200" t="s">
        <v>1</v>
      </c>
      <c r="N163" s="201" t="s">
        <v>51</v>
      </c>
      <c r="O163" s="71"/>
      <c r="P163" s="202">
        <f>O163*H163</f>
        <v>0</v>
      </c>
      <c r="Q163" s="202">
        <v>2.0000000000000002E-5</v>
      </c>
      <c r="R163" s="202">
        <f>Q163*H163</f>
        <v>9.0000000000000008E-4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164</v>
      </c>
      <c r="AT163" s="204" t="s">
        <v>159</v>
      </c>
      <c r="AU163" s="204" t="s">
        <v>95</v>
      </c>
      <c r="AY163" s="16" t="s">
        <v>157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6" t="s">
        <v>93</v>
      </c>
      <c r="BK163" s="205">
        <f>ROUND(I163*H163,2)</f>
        <v>0</v>
      </c>
      <c r="BL163" s="16" t="s">
        <v>164</v>
      </c>
      <c r="BM163" s="204" t="s">
        <v>745</v>
      </c>
    </row>
    <row r="164" spans="1:65" s="2" customFormat="1" x14ac:dyDescent="0.2">
      <c r="A164" s="34"/>
      <c r="B164" s="35"/>
      <c r="C164" s="36"/>
      <c r="D164" s="206" t="s">
        <v>166</v>
      </c>
      <c r="E164" s="36"/>
      <c r="F164" s="207" t="s">
        <v>746</v>
      </c>
      <c r="G164" s="36"/>
      <c r="H164" s="36"/>
      <c r="I164" s="208"/>
      <c r="J164" s="36"/>
      <c r="K164" s="36"/>
      <c r="L164" s="39"/>
      <c r="M164" s="209"/>
      <c r="N164" s="210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166</v>
      </c>
      <c r="AU164" s="16" t="s">
        <v>95</v>
      </c>
    </row>
    <row r="165" spans="1:65" s="2" customFormat="1" ht="16.5" customHeight="1" x14ac:dyDescent="0.2">
      <c r="A165" s="34"/>
      <c r="B165" s="35"/>
      <c r="C165" s="235" t="s">
        <v>239</v>
      </c>
      <c r="D165" s="235" t="s">
        <v>253</v>
      </c>
      <c r="E165" s="236" t="s">
        <v>254</v>
      </c>
      <c r="F165" s="237" t="s">
        <v>255</v>
      </c>
      <c r="G165" s="238" t="s">
        <v>212</v>
      </c>
      <c r="H165" s="239">
        <v>4.7E-2</v>
      </c>
      <c r="I165" s="240"/>
      <c r="J165" s="241">
        <f>ROUND(I165*H165,2)</f>
        <v>0</v>
      </c>
      <c r="K165" s="237" t="s">
        <v>1</v>
      </c>
      <c r="L165" s="242"/>
      <c r="M165" s="243" t="s">
        <v>1</v>
      </c>
      <c r="N165" s="244" t="s">
        <v>51</v>
      </c>
      <c r="O165" s="71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218</v>
      </c>
      <c r="AT165" s="204" t="s">
        <v>253</v>
      </c>
      <c r="AU165" s="204" t="s">
        <v>95</v>
      </c>
      <c r="AY165" s="16" t="s">
        <v>157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6" t="s">
        <v>93</v>
      </c>
      <c r="BK165" s="205">
        <f>ROUND(I165*H165,2)</f>
        <v>0</v>
      </c>
      <c r="BL165" s="16" t="s">
        <v>164</v>
      </c>
      <c r="BM165" s="204" t="s">
        <v>747</v>
      </c>
    </row>
    <row r="166" spans="1:65" s="13" customFormat="1" x14ac:dyDescent="0.2">
      <c r="B166" s="213"/>
      <c r="C166" s="214"/>
      <c r="D166" s="211" t="s">
        <v>170</v>
      </c>
      <c r="E166" s="215" t="s">
        <v>1</v>
      </c>
      <c r="F166" s="216" t="s">
        <v>748</v>
      </c>
      <c r="G166" s="214"/>
      <c r="H166" s="217">
        <v>4.7E-2</v>
      </c>
      <c r="I166" s="218"/>
      <c r="J166" s="214"/>
      <c r="K166" s="214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170</v>
      </c>
      <c r="AU166" s="223" t="s">
        <v>95</v>
      </c>
      <c r="AV166" s="13" t="s">
        <v>95</v>
      </c>
      <c r="AW166" s="13" t="s">
        <v>42</v>
      </c>
      <c r="AX166" s="13" t="s">
        <v>93</v>
      </c>
      <c r="AY166" s="223" t="s">
        <v>157</v>
      </c>
    </row>
    <row r="167" spans="1:65" s="2" customFormat="1" ht="16.5" customHeight="1" x14ac:dyDescent="0.2">
      <c r="A167" s="34"/>
      <c r="B167" s="35"/>
      <c r="C167" s="193" t="s">
        <v>246</v>
      </c>
      <c r="D167" s="193" t="s">
        <v>159</v>
      </c>
      <c r="E167" s="194" t="s">
        <v>402</v>
      </c>
      <c r="F167" s="195" t="s">
        <v>403</v>
      </c>
      <c r="G167" s="196" t="s">
        <v>174</v>
      </c>
      <c r="H167" s="197">
        <v>543.84</v>
      </c>
      <c r="I167" s="198"/>
      <c r="J167" s="199">
        <f>ROUND(I167*H167,2)</f>
        <v>0</v>
      </c>
      <c r="K167" s="195" t="s">
        <v>163</v>
      </c>
      <c r="L167" s="39"/>
      <c r="M167" s="200" t="s">
        <v>1</v>
      </c>
      <c r="N167" s="201" t="s">
        <v>51</v>
      </c>
      <c r="O167" s="71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164</v>
      </c>
      <c r="AT167" s="204" t="s">
        <v>159</v>
      </c>
      <c r="AU167" s="204" t="s">
        <v>95</v>
      </c>
      <c r="AY167" s="16" t="s">
        <v>157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6" t="s">
        <v>93</v>
      </c>
      <c r="BK167" s="205">
        <f>ROUND(I167*H167,2)</f>
        <v>0</v>
      </c>
      <c r="BL167" s="16" t="s">
        <v>164</v>
      </c>
      <c r="BM167" s="204" t="s">
        <v>749</v>
      </c>
    </row>
    <row r="168" spans="1:65" s="2" customFormat="1" x14ac:dyDescent="0.2">
      <c r="A168" s="34"/>
      <c r="B168" s="35"/>
      <c r="C168" s="36"/>
      <c r="D168" s="206" t="s">
        <v>166</v>
      </c>
      <c r="E168" s="36"/>
      <c r="F168" s="207" t="s">
        <v>405</v>
      </c>
      <c r="G168" s="36"/>
      <c r="H168" s="36"/>
      <c r="I168" s="208"/>
      <c r="J168" s="36"/>
      <c r="K168" s="36"/>
      <c r="L168" s="39"/>
      <c r="M168" s="209"/>
      <c r="N168" s="210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166</v>
      </c>
      <c r="AU168" s="16" t="s">
        <v>95</v>
      </c>
    </row>
    <row r="169" spans="1:65" s="13" customFormat="1" x14ac:dyDescent="0.2">
      <c r="B169" s="213"/>
      <c r="C169" s="214"/>
      <c r="D169" s="211" t="s">
        <v>170</v>
      </c>
      <c r="E169" s="215" t="s">
        <v>1</v>
      </c>
      <c r="F169" s="216" t="s">
        <v>750</v>
      </c>
      <c r="G169" s="214"/>
      <c r="H169" s="217">
        <v>543.84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170</v>
      </c>
      <c r="AU169" s="223" t="s">
        <v>95</v>
      </c>
      <c r="AV169" s="13" t="s">
        <v>95</v>
      </c>
      <c r="AW169" s="13" t="s">
        <v>42</v>
      </c>
      <c r="AX169" s="13" t="s">
        <v>93</v>
      </c>
      <c r="AY169" s="223" t="s">
        <v>157</v>
      </c>
    </row>
    <row r="170" spans="1:65" s="2" customFormat="1" ht="21.75" customHeight="1" x14ac:dyDescent="0.2">
      <c r="A170" s="34"/>
      <c r="B170" s="35"/>
      <c r="C170" s="193" t="s">
        <v>252</v>
      </c>
      <c r="D170" s="193" t="s">
        <v>159</v>
      </c>
      <c r="E170" s="194" t="s">
        <v>408</v>
      </c>
      <c r="F170" s="195" t="s">
        <v>409</v>
      </c>
      <c r="G170" s="196" t="s">
        <v>174</v>
      </c>
      <c r="H170" s="197">
        <v>543.84</v>
      </c>
      <c r="I170" s="198"/>
      <c r="J170" s="199">
        <f>ROUND(I170*H170,2)</f>
        <v>0</v>
      </c>
      <c r="K170" s="195" t="s">
        <v>163</v>
      </c>
      <c r="L170" s="39"/>
      <c r="M170" s="200" t="s">
        <v>1</v>
      </c>
      <c r="N170" s="201" t="s">
        <v>51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164</v>
      </c>
      <c r="AT170" s="204" t="s">
        <v>159</v>
      </c>
      <c r="AU170" s="204" t="s">
        <v>95</v>
      </c>
      <c r="AY170" s="16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93</v>
      </c>
      <c r="BK170" s="205">
        <f>ROUND(I170*H170,2)</f>
        <v>0</v>
      </c>
      <c r="BL170" s="16" t="s">
        <v>164</v>
      </c>
      <c r="BM170" s="204" t="s">
        <v>751</v>
      </c>
    </row>
    <row r="171" spans="1:65" s="2" customFormat="1" x14ac:dyDescent="0.2">
      <c r="A171" s="34"/>
      <c r="B171" s="35"/>
      <c r="C171" s="36"/>
      <c r="D171" s="206" t="s">
        <v>166</v>
      </c>
      <c r="E171" s="36"/>
      <c r="F171" s="207" t="s">
        <v>411</v>
      </c>
      <c r="G171" s="36"/>
      <c r="H171" s="36"/>
      <c r="I171" s="208"/>
      <c r="J171" s="36"/>
      <c r="K171" s="36"/>
      <c r="L171" s="39"/>
      <c r="M171" s="209"/>
      <c r="N171" s="210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166</v>
      </c>
      <c r="AU171" s="16" t="s">
        <v>95</v>
      </c>
    </row>
    <row r="172" spans="1:65" s="2" customFormat="1" ht="19.5" x14ac:dyDescent="0.2">
      <c r="A172" s="34"/>
      <c r="B172" s="35"/>
      <c r="C172" s="36"/>
      <c r="D172" s="211" t="s">
        <v>168</v>
      </c>
      <c r="E172" s="36"/>
      <c r="F172" s="212" t="s">
        <v>412</v>
      </c>
      <c r="G172" s="36"/>
      <c r="H172" s="36"/>
      <c r="I172" s="208"/>
      <c r="J172" s="36"/>
      <c r="K172" s="36"/>
      <c r="L172" s="39"/>
      <c r="M172" s="209"/>
      <c r="N172" s="21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6" t="s">
        <v>168</v>
      </c>
      <c r="AU172" s="16" t="s">
        <v>95</v>
      </c>
    </row>
    <row r="173" spans="1:65" s="2" customFormat="1" ht="16.5" customHeight="1" x14ac:dyDescent="0.2">
      <c r="A173" s="34"/>
      <c r="B173" s="35"/>
      <c r="C173" s="193" t="s">
        <v>259</v>
      </c>
      <c r="D173" s="193" t="s">
        <v>159</v>
      </c>
      <c r="E173" s="194" t="s">
        <v>752</v>
      </c>
      <c r="F173" s="195" t="s">
        <v>753</v>
      </c>
      <c r="G173" s="196" t="s">
        <v>187</v>
      </c>
      <c r="H173" s="197">
        <v>42.604999999999997</v>
      </c>
      <c r="I173" s="198"/>
      <c r="J173" s="199">
        <f>ROUND(I173*H173,2)</f>
        <v>0</v>
      </c>
      <c r="K173" s="195" t="s">
        <v>163</v>
      </c>
      <c r="L173" s="39"/>
      <c r="M173" s="200" t="s">
        <v>1</v>
      </c>
      <c r="N173" s="201" t="s">
        <v>51</v>
      </c>
      <c r="O173" s="71"/>
      <c r="P173" s="202">
        <f>O173*H173</f>
        <v>0</v>
      </c>
      <c r="Q173" s="202">
        <v>0.12171</v>
      </c>
      <c r="R173" s="202">
        <f>Q173*H173</f>
        <v>5.1854545499999993</v>
      </c>
      <c r="S173" s="202">
        <v>2.4</v>
      </c>
      <c r="T173" s="203">
        <f>S173*H173</f>
        <v>102.252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164</v>
      </c>
      <c r="AT173" s="204" t="s">
        <v>159</v>
      </c>
      <c r="AU173" s="204" t="s">
        <v>95</v>
      </c>
      <c r="AY173" s="16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93</v>
      </c>
      <c r="BK173" s="205">
        <f>ROUND(I173*H173,2)</f>
        <v>0</v>
      </c>
      <c r="BL173" s="16" t="s">
        <v>164</v>
      </c>
      <c r="BM173" s="204" t="s">
        <v>754</v>
      </c>
    </row>
    <row r="174" spans="1:65" s="2" customFormat="1" x14ac:dyDescent="0.2">
      <c r="A174" s="34"/>
      <c r="B174" s="35"/>
      <c r="C174" s="36"/>
      <c r="D174" s="206" t="s">
        <v>166</v>
      </c>
      <c r="E174" s="36"/>
      <c r="F174" s="207" t="s">
        <v>755</v>
      </c>
      <c r="G174" s="36"/>
      <c r="H174" s="36"/>
      <c r="I174" s="208"/>
      <c r="J174" s="36"/>
      <c r="K174" s="36"/>
      <c r="L174" s="39"/>
      <c r="M174" s="209"/>
      <c r="N174" s="210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166</v>
      </c>
      <c r="AU174" s="16" t="s">
        <v>95</v>
      </c>
    </row>
    <row r="175" spans="1:65" s="13" customFormat="1" x14ac:dyDescent="0.2">
      <c r="B175" s="213"/>
      <c r="C175" s="214"/>
      <c r="D175" s="211" t="s">
        <v>170</v>
      </c>
      <c r="E175" s="215" t="s">
        <v>1</v>
      </c>
      <c r="F175" s="216" t="s">
        <v>756</v>
      </c>
      <c r="G175" s="214"/>
      <c r="H175" s="217">
        <v>15.101000000000001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170</v>
      </c>
      <c r="AU175" s="223" t="s">
        <v>95</v>
      </c>
      <c r="AV175" s="13" t="s">
        <v>95</v>
      </c>
      <c r="AW175" s="13" t="s">
        <v>42</v>
      </c>
      <c r="AX175" s="13" t="s">
        <v>86</v>
      </c>
      <c r="AY175" s="223" t="s">
        <v>157</v>
      </c>
    </row>
    <row r="176" spans="1:65" s="13" customFormat="1" x14ac:dyDescent="0.2">
      <c r="B176" s="213"/>
      <c r="C176" s="214"/>
      <c r="D176" s="211" t="s">
        <v>170</v>
      </c>
      <c r="E176" s="215" t="s">
        <v>1</v>
      </c>
      <c r="F176" s="216" t="s">
        <v>757</v>
      </c>
      <c r="G176" s="214"/>
      <c r="H176" s="217">
        <v>3.5640000000000001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170</v>
      </c>
      <c r="AU176" s="223" t="s">
        <v>95</v>
      </c>
      <c r="AV176" s="13" t="s">
        <v>95</v>
      </c>
      <c r="AW176" s="13" t="s">
        <v>42</v>
      </c>
      <c r="AX176" s="13" t="s">
        <v>86</v>
      </c>
      <c r="AY176" s="223" t="s">
        <v>157</v>
      </c>
    </row>
    <row r="177" spans="1:65" s="13" customFormat="1" x14ac:dyDescent="0.2">
      <c r="B177" s="213"/>
      <c r="C177" s="214"/>
      <c r="D177" s="211" t="s">
        <v>170</v>
      </c>
      <c r="E177" s="215" t="s">
        <v>1</v>
      </c>
      <c r="F177" s="216" t="s">
        <v>758</v>
      </c>
      <c r="G177" s="214"/>
      <c r="H177" s="217">
        <v>23.94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170</v>
      </c>
      <c r="AU177" s="223" t="s">
        <v>95</v>
      </c>
      <c r="AV177" s="13" t="s">
        <v>95</v>
      </c>
      <c r="AW177" s="13" t="s">
        <v>42</v>
      </c>
      <c r="AX177" s="13" t="s">
        <v>86</v>
      </c>
      <c r="AY177" s="223" t="s">
        <v>157</v>
      </c>
    </row>
    <row r="178" spans="1:65" s="14" customFormat="1" x14ac:dyDescent="0.2">
      <c r="B178" s="224"/>
      <c r="C178" s="225"/>
      <c r="D178" s="211" t="s">
        <v>170</v>
      </c>
      <c r="E178" s="226" t="s">
        <v>1</v>
      </c>
      <c r="F178" s="227" t="s">
        <v>194</v>
      </c>
      <c r="G178" s="225"/>
      <c r="H178" s="228">
        <v>42.604999999999997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AT178" s="234" t="s">
        <v>170</v>
      </c>
      <c r="AU178" s="234" t="s">
        <v>95</v>
      </c>
      <c r="AV178" s="14" t="s">
        <v>164</v>
      </c>
      <c r="AW178" s="14" t="s">
        <v>42</v>
      </c>
      <c r="AX178" s="14" t="s">
        <v>93</v>
      </c>
      <c r="AY178" s="234" t="s">
        <v>157</v>
      </c>
    </row>
    <row r="179" spans="1:65" s="2" customFormat="1" ht="24.2" customHeight="1" x14ac:dyDescent="0.2">
      <c r="A179" s="34"/>
      <c r="B179" s="35"/>
      <c r="C179" s="193" t="s">
        <v>8</v>
      </c>
      <c r="D179" s="193" t="s">
        <v>159</v>
      </c>
      <c r="E179" s="194" t="s">
        <v>515</v>
      </c>
      <c r="F179" s="195" t="s">
        <v>516</v>
      </c>
      <c r="G179" s="196" t="s">
        <v>174</v>
      </c>
      <c r="H179" s="197">
        <v>543.84</v>
      </c>
      <c r="I179" s="198"/>
      <c r="J179" s="199">
        <f>ROUND(I179*H179,2)</f>
        <v>0</v>
      </c>
      <c r="K179" s="195" t="s">
        <v>163</v>
      </c>
      <c r="L179" s="39"/>
      <c r="M179" s="200" t="s">
        <v>1</v>
      </c>
      <c r="N179" s="201" t="s">
        <v>51</v>
      </c>
      <c r="O179" s="71"/>
      <c r="P179" s="202">
        <f>O179*H179</f>
        <v>0</v>
      </c>
      <c r="Q179" s="202">
        <v>8.8999999999999999E-3</v>
      </c>
      <c r="R179" s="202">
        <f>Q179*H179</f>
        <v>4.8401760000000005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164</v>
      </c>
      <c r="AT179" s="204" t="s">
        <v>159</v>
      </c>
      <c r="AU179" s="204" t="s">
        <v>95</v>
      </c>
      <c r="AY179" s="16" t="s">
        <v>157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6" t="s">
        <v>93</v>
      </c>
      <c r="BK179" s="205">
        <f>ROUND(I179*H179,2)</f>
        <v>0</v>
      </c>
      <c r="BL179" s="16" t="s">
        <v>164</v>
      </c>
      <c r="BM179" s="204" t="s">
        <v>759</v>
      </c>
    </row>
    <row r="180" spans="1:65" s="2" customFormat="1" x14ac:dyDescent="0.2">
      <c r="A180" s="34"/>
      <c r="B180" s="35"/>
      <c r="C180" s="36"/>
      <c r="D180" s="206" t="s">
        <v>166</v>
      </c>
      <c r="E180" s="36"/>
      <c r="F180" s="207" t="s">
        <v>518</v>
      </c>
      <c r="G180" s="36"/>
      <c r="H180" s="36"/>
      <c r="I180" s="208"/>
      <c r="J180" s="36"/>
      <c r="K180" s="36"/>
      <c r="L180" s="39"/>
      <c r="M180" s="209"/>
      <c r="N180" s="210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166</v>
      </c>
      <c r="AU180" s="16" t="s">
        <v>95</v>
      </c>
    </row>
    <row r="181" spans="1:65" s="13" customFormat="1" x14ac:dyDescent="0.2">
      <c r="B181" s="213"/>
      <c r="C181" s="214"/>
      <c r="D181" s="211" t="s">
        <v>170</v>
      </c>
      <c r="E181" s="215" t="s">
        <v>1</v>
      </c>
      <c r="F181" s="216" t="s">
        <v>760</v>
      </c>
      <c r="G181" s="214"/>
      <c r="H181" s="217">
        <v>543.84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170</v>
      </c>
      <c r="AU181" s="223" t="s">
        <v>95</v>
      </c>
      <c r="AV181" s="13" t="s">
        <v>95</v>
      </c>
      <c r="AW181" s="13" t="s">
        <v>42</v>
      </c>
      <c r="AX181" s="13" t="s">
        <v>93</v>
      </c>
      <c r="AY181" s="223" t="s">
        <v>157</v>
      </c>
    </row>
    <row r="182" spans="1:65" s="12" customFormat="1" ht="25.9" customHeight="1" x14ac:dyDescent="0.2">
      <c r="B182" s="177"/>
      <c r="C182" s="178"/>
      <c r="D182" s="179" t="s">
        <v>85</v>
      </c>
      <c r="E182" s="180" t="s">
        <v>589</v>
      </c>
      <c r="F182" s="180" t="s">
        <v>590</v>
      </c>
      <c r="G182" s="178"/>
      <c r="H182" s="178"/>
      <c r="I182" s="181"/>
      <c r="J182" s="182">
        <f>BK182</f>
        <v>0</v>
      </c>
      <c r="K182" s="178"/>
      <c r="L182" s="183"/>
      <c r="M182" s="184"/>
      <c r="N182" s="185"/>
      <c r="O182" s="185"/>
      <c r="P182" s="186">
        <f>P183+P215</f>
        <v>0</v>
      </c>
      <c r="Q182" s="185"/>
      <c r="R182" s="186">
        <f>R183+R215</f>
        <v>0.41489119999999996</v>
      </c>
      <c r="S182" s="185"/>
      <c r="T182" s="187">
        <f>T183+T215</f>
        <v>2.17536</v>
      </c>
      <c r="AR182" s="188" t="s">
        <v>95</v>
      </c>
      <c r="AT182" s="189" t="s">
        <v>85</v>
      </c>
      <c r="AU182" s="189" t="s">
        <v>86</v>
      </c>
      <c r="AY182" s="188" t="s">
        <v>157</v>
      </c>
      <c r="BK182" s="190">
        <f>BK183+BK215</f>
        <v>0</v>
      </c>
    </row>
    <row r="183" spans="1:65" s="12" customFormat="1" ht="22.9" customHeight="1" x14ac:dyDescent="0.2">
      <c r="B183" s="177"/>
      <c r="C183" s="178"/>
      <c r="D183" s="179" t="s">
        <v>85</v>
      </c>
      <c r="E183" s="191" t="s">
        <v>591</v>
      </c>
      <c r="F183" s="191" t="s">
        <v>592</v>
      </c>
      <c r="G183" s="178"/>
      <c r="H183" s="178"/>
      <c r="I183" s="181"/>
      <c r="J183" s="192">
        <f>BK183</f>
        <v>0</v>
      </c>
      <c r="K183" s="178"/>
      <c r="L183" s="183"/>
      <c r="M183" s="184"/>
      <c r="N183" s="185"/>
      <c r="O183" s="185"/>
      <c r="P183" s="186">
        <f>SUM(P184:P214)</f>
        <v>0</v>
      </c>
      <c r="Q183" s="185"/>
      <c r="R183" s="186">
        <f>SUM(R184:R214)</f>
        <v>0.41489119999999996</v>
      </c>
      <c r="S183" s="185"/>
      <c r="T183" s="187">
        <f>SUM(T184:T214)</f>
        <v>2.17536</v>
      </c>
      <c r="AR183" s="188" t="s">
        <v>95</v>
      </c>
      <c r="AT183" s="189" t="s">
        <v>85</v>
      </c>
      <c r="AU183" s="189" t="s">
        <v>93</v>
      </c>
      <c r="AY183" s="188" t="s">
        <v>157</v>
      </c>
      <c r="BK183" s="190">
        <f>SUM(BK184:BK214)</f>
        <v>0</v>
      </c>
    </row>
    <row r="184" spans="1:65" s="2" customFormat="1" ht="24.2" customHeight="1" x14ac:dyDescent="0.2">
      <c r="A184" s="34"/>
      <c r="B184" s="35"/>
      <c r="C184" s="193" t="s">
        <v>270</v>
      </c>
      <c r="D184" s="193" t="s">
        <v>159</v>
      </c>
      <c r="E184" s="194" t="s">
        <v>594</v>
      </c>
      <c r="F184" s="195" t="s">
        <v>595</v>
      </c>
      <c r="G184" s="196" t="s">
        <v>174</v>
      </c>
      <c r="H184" s="197">
        <v>543.84</v>
      </c>
      <c r="I184" s="198"/>
      <c r="J184" s="199">
        <f>ROUND(I184*H184,2)</f>
        <v>0</v>
      </c>
      <c r="K184" s="195" t="s">
        <v>163</v>
      </c>
      <c r="L184" s="39"/>
      <c r="M184" s="200" t="s">
        <v>1</v>
      </c>
      <c r="N184" s="201" t="s">
        <v>51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270</v>
      </c>
      <c r="AT184" s="204" t="s">
        <v>159</v>
      </c>
      <c r="AU184" s="204" t="s">
        <v>95</v>
      </c>
      <c r="AY184" s="16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6" t="s">
        <v>93</v>
      </c>
      <c r="BK184" s="205">
        <f>ROUND(I184*H184,2)</f>
        <v>0</v>
      </c>
      <c r="BL184" s="16" t="s">
        <v>270</v>
      </c>
      <c r="BM184" s="204" t="s">
        <v>761</v>
      </c>
    </row>
    <row r="185" spans="1:65" s="2" customFormat="1" x14ac:dyDescent="0.2">
      <c r="A185" s="34"/>
      <c r="B185" s="35"/>
      <c r="C185" s="36"/>
      <c r="D185" s="206" t="s">
        <v>166</v>
      </c>
      <c r="E185" s="36"/>
      <c r="F185" s="207" t="s">
        <v>597</v>
      </c>
      <c r="G185" s="36"/>
      <c r="H185" s="36"/>
      <c r="I185" s="208"/>
      <c r="J185" s="36"/>
      <c r="K185" s="36"/>
      <c r="L185" s="39"/>
      <c r="M185" s="209"/>
      <c r="N185" s="210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166</v>
      </c>
      <c r="AU185" s="16" t="s">
        <v>95</v>
      </c>
    </row>
    <row r="186" spans="1:65" s="13" customFormat="1" x14ac:dyDescent="0.2">
      <c r="B186" s="213"/>
      <c r="C186" s="214"/>
      <c r="D186" s="211" t="s">
        <v>170</v>
      </c>
      <c r="E186" s="215" t="s">
        <v>1</v>
      </c>
      <c r="F186" s="216" t="s">
        <v>762</v>
      </c>
      <c r="G186" s="214"/>
      <c r="H186" s="217">
        <v>454.74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170</v>
      </c>
      <c r="AU186" s="223" t="s">
        <v>95</v>
      </c>
      <c r="AV186" s="13" t="s">
        <v>95</v>
      </c>
      <c r="AW186" s="13" t="s">
        <v>42</v>
      </c>
      <c r="AX186" s="13" t="s">
        <v>86</v>
      </c>
      <c r="AY186" s="223" t="s">
        <v>157</v>
      </c>
    </row>
    <row r="187" spans="1:65" s="13" customFormat="1" x14ac:dyDescent="0.2">
      <c r="B187" s="213"/>
      <c r="C187" s="214"/>
      <c r="D187" s="211" t="s">
        <v>170</v>
      </c>
      <c r="E187" s="215" t="s">
        <v>1</v>
      </c>
      <c r="F187" s="216" t="s">
        <v>763</v>
      </c>
      <c r="G187" s="214"/>
      <c r="H187" s="217">
        <v>89.1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170</v>
      </c>
      <c r="AU187" s="223" t="s">
        <v>95</v>
      </c>
      <c r="AV187" s="13" t="s">
        <v>95</v>
      </c>
      <c r="AW187" s="13" t="s">
        <v>42</v>
      </c>
      <c r="AX187" s="13" t="s">
        <v>86</v>
      </c>
      <c r="AY187" s="223" t="s">
        <v>157</v>
      </c>
    </row>
    <row r="188" spans="1:65" s="14" customFormat="1" x14ac:dyDescent="0.2">
      <c r="B188" s="224"/>
      <c r="C188" s="225"/>
      <c r="D188" s="211" t="s">
        <v>170</v>
      </c>
      <c r="E188" s="226" t="s">
        <v>1</v>
      </c>
      <c r="F188" s="227" t="s">
        <v>194</v>
      </c>
      <c r="G188" s="225"/>
      <c r="H188" s="228">
        <v>543.84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AT188" s="234" t="s">
        <v>170</v>
      </c>
      <c r="AU188" s="234" t="s">
        <v>95</v>
      </c>
      <c r="AV188" s="14" t="s">
        <v>164</v>
      </c>
      <c r="AW188" s="14" t="s">
        <v>42</v>
      </c>
      <c r="AX188" s="14" t="s">
        <v>93</v>
      </c>
      <c r="AY188" s="234" t="s">
        <v>157</v>
      </c>
    </row>
    <row r="189" spans="1:65" s="2" customFormat="1" ht="16.5" customHeight="1" x14ac:dyDescent="0.2">
      <c r="A189" s="34"/>
      <c r="B189" s="35"/>
      <c r="C189" s="235" t="s">
        <v>278</v>
      </c>
      <c r="D189" s="235" t="s">
        <v>253</v>
      </c>
      <c r="E189" s="236" t="s">
        <v>603</v>
      </c>
      <c r="F189" s="237" t="s">
        <v>604</v>
      </c>
      <c r="G189" s="238" t="s">
        <v>212</v>
      </c>
      <c r="H189" s="239">
        <v>0.185</v>
      </c>
      <c r="I189" s="240"/>
      <c r="J189" s="241">
        <f>ROUND(I189*H189,2)</f>
        <v>0</v>
      </c>
      <c r="K189" s="237" t="s">
        <v>163</v>
      </c>
      <c r="L189" s="242"/>
      <c r="M189" s="243" t="s">
        <v>1</v>
      </c>
      <c r="N189" s="244" t="s">
        <v>51</v>
      </c>
      <c r="O189" s="71"/>
      <c r="P189" s="202">
        <f>O189*H189</f>
        <v>0</v>
      </c>
      <c r="Q189" s="202">
        <v>1</v>
      </c>
      <c r="R189" s="202">
        <f>Q189*H189</f>
        <v>0.185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354</v>
      </c>
      <c r="AT189" s="204" t="s">
        <v>253</v>
      </c>
      <c r="AU189" s="204" t="s">
        <v>95</v>
      </c>
      <c r="AY189" s="16" t="s">
        <v>157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6" t="s">
        <v>93</v>
      </c>
      <c r="BK189" s="205">
        <f>ROUND(I189*H189,2)</f>
        <v>0</v>
      </c>
      <c r="BL189" s="16" t="s">
        <v>270</v>
      </c>
      <c r="BM189" s="204" t="s">
        <v>764</v>
      </c>
    </row>
    <row r="190" spans="1:65" s="13" customFormat="1" x14ac:dyDescent="0.2">
      <c r="B190" s="213"/>
      <c r="C190" s="214"/>
      <c r="D190" s="211" t="s">
        <v>170</v>
      </c>
      <c r="E190" s="214"/>
      <c r="F190" s="216" t="s">
        <v>765</v>
      </c>
      <c r="G190" s="214"/>
      <c r="H190" s="217">
        <v>0.185</v>
      </c>
      <c r="I190" s="218"/>
      <c r="J190" s="214"/>
      <c r="K190" s="214"/>
      <c r="L190" s="219"/>
      <c r="M190" s="220"/>
      <c r="N190" s="221"/>
      <c r="O190" s="221"/>
      <c r="P190" s="221"/>
      <c r="Q190" s="221"/>
      <c r="R190" s="221"/>
      <c r="S190" s="221"/>
      <c r="T190" s="222"/>
      <c r="AT190" s="223" t="s">
        <v>170</v>
      </c>
      <c r="AU190" s="223" t="s">
        <v>95</v>
      </c>
      <c r="AV190" s="13" t="s">
        <v>95</v>
      </c>
      <c r="AW190" s="13" t="s">
        <v>4</v>
      </c>
      <c r="AX190" s="13" t="s">
        <v>93</v>
      </c>
      <c r="AY190" s="223" t="s">
        <v>157</v>
      </c>
    </row>
    <row r="191" spans="1:65" s="2" customFormat="1" ht="16.5" customHeight="1" x14ac:dyDescent="0.2">
      <c r="A191" s="34"/>
      <c r="B191" s="35"/>
      <c r="C191" s="193" t="s">
        <v>284</v>
      </c>
      <c r="D191" s="193" t="s">
        <v>159</v>
      </c>
      <c r="E191" s="194" t="s">
        <v>766</v>
      </c>
      <c r="F191" s="195" t="s">
        <v>767</v>
      </c>
      <c r="G191" s="196" t="s">
        <v>174</v>
      </c>
      <c r="H191" s="197">
        <v>543.84</v>
      </c>
      <c r="I191" s="198"/>
      <c r="J191" s="199">
        <f>ROUND(I191*H191,2)</f>
        <v>0</v>
      </c>
      <c r="K191" s="195" t="s">
        <v>163</v>
      </c>
      <c r="L191" s="39"/>
      <c r="M191" s="200" t="s">
        <v>1</v>
      </c>
      <c r="N191" s="201" t="s">
        <v>51</v>
      </c>
      <c r="O191" s="71"/>
      <c r="P191" s="202">
        <f>O191*H191</f>
        <v>0</v>
      </c>
      <c r="Q191" s="202">
        <v>0</v>
      </c>
      <c r="R191" s="202">
        <f>Q191*H191</f>
        <v>0</v>
      </c>
      <c r="S191" s="202">
        <v>4.0000000000000001E-3</v>
      </c>
      <c r="T191" s="203">
        <f>S191*H191</f>
        <v>2.17536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270</v>
      </c>
      <c r="AT191" s="204" t="s">
        <v>159</v>
      </c>
      <c r="AU191" s="204" t="s">
        <v>95</v>
      </c>
      <c r="AY191" s="16" t="s">
        <v>157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6" t="s">
        <v>93</v>
      </c>
      <c r="BK191" s="205">
        <f>ROUND(I191*H191,2)</f>
        <v>0</v>
      </c>
      <c r="BL191" s="16" t="s">
        <v>270</v>
      </c>
      <c r="BM191" s="204" t="s">
        <v>768</v>
      </c>
    </row>
    <row r="192" spans="1:65" s="2" customFormat="1" x14ac:dyDescent="0.2">
      <c r="A192" s="34"/>
      <c r="B192" s="35"/>
      <c r="C192" s="36"/>
      <c r="D192" s="206" t="s">
        <v>166</v>
      </c>
      <c r="E192" s="36"/>
      <c r="F192" s="207" t="s">
        <v>769</v>
      </c>
      <c r="G192" s="36"/>
      <c r="H192" s="36"/>
      <c r="I192" s="208"/>
      <c r="J192" s="36"/>
      <c r="K192" s="36"/>
      <c r="L192" s="39"/>
      <c r="M192" s="209"/>
      <c r="N192" s="210"/>
      <c r="O192" s="71"/>
      <c r="P192" s="71"/>
      <c r="Q192" s="71"/>
      <c r="R192" s="71"/>
      <c r="S192" s="71"/>
      <c r="T192" s="72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166</v>
      </c>
      <c r="AU192" s="16" t="s">
        <v>95</v>
      </c>
    </row>
    <row r="193" spans="1:65" s="13" customFormat="1" x14ac:dyDescent="0.2">
      <c r="B193" s="213"/>
      <c r="C193" s="214"/>
      <c r="D193" s="211" t="s">
        <v>170</v>
      </c>
      <c r="E193" s="215" t="s">
        <v>1</v>
      </c>
      <c r="F193" s="216" t="s">
        <v>762</v>
      </c>
      <c r="G193" s="214"/>
      <c r="H193" s="217">
        <v>454.74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170</v>
      </c>
      <c r="AU193" s="223" t="s">
        <v>95</v>
      </c>
      <c r="AV193" s="13" t="s">
        <v>95</v>
      </c>
      <c r="AW193" s="13" t="s">
        <v>42</v>
      </c>
      <c r="AX193" s="13" t="s">
        <v>86</v>
      </c>
      <c r="AY193" s="223" t="s">
        <v>157</v>
      </c>
    </row>
    <row r="194" spans="1:65" s="13" customFormat="1" x14ac:dyDescent="0.2">
      <c r="B194" s="213"/>
      <c r="C194" s="214"/>
      <c r="D194" s="211" t="s">
        <v>170</v>
      </c>
      <c r="E194" s="215" t="s">
        <v>1</v>
      </c>
      <c r="F194" s="216" t="s">
        <v>763</v>
      </c>
      <c r="G194" s="214"/>
      <c r="H194" s="217">
        <v>89.1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170</v>
      </c>
      <c r="AU194" s="223" t="s">
        <v>95</v>
      </c>
      <c r="AV194" s="13" t="s">
        <v>95</v>
      </c>
      <c r="AW194" s="13" t="s">
        <v>42</v>
      </c>
      <c r="AX194" s="13" t="s">
        <v>86</v>
      </c>
      <c r="AY194" s="223" t="s">
        <v>157</v>
      </c>
    </row>
    <row r="195" spans="1:65" s="14" customFormat="1" x14ac:dyDescent="0.2">
      <c r="B195" s="224"/>
      <c r="C195" s="225"/>
      <c r="D195" s="211" t="s">
        <v>170</v>
      </c>
      <c r="E195" s="226" t="s">
        <v>1</v>
      </c>
      <c r="F195" s="227" t="s">
        <v>194</v>
      </c>
      <c r="G195" s="225"/>
      <c r="H195" s="228">
        <v>543.84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AT195" s="234" t="s">
        <v>170</v>
      </c>
      <c r="AU195" s="234" t="s">
        <v>95</v>
      </c>
      <c r="AV195" s="14" t="s">
        <v>164</v>
      </c>
      <c r="AW195" s="14" t="s">
        <v>42</v>
      </c>
      <c r="AX195" s="14" t="s">
        <v>93</v>
      </c>
      <c r="AY195" s="234" t="s">
        <v>157</v>
      </c>
    </row>
    <row r="196" spans="1:65" s="2" customFormat="1" ht="21.75" customHeight="1" x14ac:dyDescent="0.2">
      <c r="A196" s="34"/>
      <c r="B196" s="35"/>
      <c r="C196" s="193" t="s">
        <v>290</v>
      </c>
      <c r="D196" s="193" t="s">
        <v>159</v>
      </c>
      <c r="E196" s="194" t="s">
        <v>770</v>
      </c>
      <c r="F196" s="195" t="s">
        <v>771</v>
      </c>
      <c r="G196" s="196" t="s">
        <v>174</v>
      </c>
      <c r="H196" s="197">
        <v>543.84</v>
      </c>
      <c r="I196" s="198"/>
      <c r="J196" s="199">
        <f>ROUND(I196*H196,2)</f>
        <v>0</v>
      </c>
      <c r="K196" s="195" t="s">
        <v>163</v>
      </c>
      <c r="L196" s="39"/>
      <c r="M196" s="200" t="s">
        <v>1</v>
      </c>
      <c r="N196" s="201" t="s">
        <v>51</v>
      </c>
      <c r="O196" s="71"/>
      <c r="P196" s="202">
        <f>O196*H196</f>
        <v>0</v>
      </c>
      <c r="Q196" s="202">
        <v>3.8000000000000002E-4</v>
      </c>
      <c r="R196" s="202">
        <f>Q196*H196</f>
        <v>0.20665920000000002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270</v>
      </c>
      <c r="AT196" s="204" t="s">
        <v>159</v>
      </c>
      <c r="AU196" s="204" t="s">
        <v>95</v>
      </c>
      <c r="AY196" s="16" t="s">
        <v>157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6" t="s">
        <v>93</v>
      </c>
      <c r="BK196" s="205">
        <f>ROUND(I196*H196,2)</f>
        <v>0</v>
      </c>
      <c r="BL196" s="16" t="s">
        <v>270</v>
      </c>
      <c r="BM196" s="204" t="s">
        <v>772</v>
      </c>
    </row>
    <row r="197" spans="1:65" s="2" customFormat="1" x14ac:dyDescent="0.2">
      <c r="A197" s="34"/>
      <c r="B197" s="35"/>
      <c r="C197" s="36"/>
      <c r="D197" s="206" t="s">
        <v>166</v>
      </c>
      <c r="E197" s="36"/>
      <c r="F197" s="207" t="s">
        <v>773</v>
      </c>
      <c r="G197" s="36"/>
      <c r="H197" s="36"/>
      <c r="I197" s="208"/>
      <c r="J197" s="36"/>
      <c r="K197" s="36"/>
      <c r="L197" s="39"/>
      <c r="M197" s="209"/>
      <c r="N197" s="210"/>
      <c r="O197" s="71"/>
      <c r="P197" s="71"/>
      <c r="Q197" s="71"/>
      <c r="R197" s="71"/>
      <c r="S197" s="71"/>
      <c r="T197" s="72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166</v>
      </c>
      <c r="AU197" s="16" t="s">
        <v>95</v>
      </c>
    </row>
    <row r="198" spans="1:65" s="13" customFormat="1" x14ac:dyDescent="0.2">
      <c r="B198" s="213"/>
      <c r="C198" s="214"/>
      <c r="D198" s="211" t="s">
        <v>170</v>
      </c>
      <c r="E198" s="215" t="s">
        <v>1</v>
      </c>
      <c r="F198" s="216" t="s">
        <v>762</v>
      </c>
      <c r="G198" s="214"/>
      <c r="H198" s="217">
        <v>454.74</v>
      </c>
      <c r="I198" s="218"/>
      <c r="J198" s="214"/>
      <c r="K198" s="214"/>
      <c r="L198" s="219"/>
      <c r="M198" s="220"/>
      <c r="N198" s="221"/>
      <c r="O198" s="221"/>
      <c r="P198" s="221"/>
      <c r="Q198" s="221"/>
      <c r="R198" s="221"/>
      <c r="S198" s="221"/>
      <c r="T198" s="222"/>
      <c r="AT198" s="223" t="s">
        <v>170</v>
      </c>
      <c r="AU198" s="223" t="s">
        <v>95</v>
      </c>
      <c r="AV198" s="13" t="s">
        <v>95</v>
      </c>
      <c r="AW198" s="13" t="s">
        <v>42</v>
      </c>
      <c r="AX198" s="13" t="s">
        <v>86</v>
      </c>
      <c r="AY198" s="223" t="s">
        <v>157</v>
      </c>
    </row>
    <row r="199" spans="1:65" s="13" customFormat="1" x14ac:dyDescent="0.2">
      <c r="B199" s="213"/>
      <c r="C199" s="214"/>
      <c r="D199" s="211" t="s">
        <v>170</v>
      </c>
      <c r="E199" s="215" t="s">
        <v>1</v>
      </c>
      <c r="F199" s="216" t="s">
        <v>763</v>
      </c>
      <c r="G199" s="214"/>
      <c r="H199" s="217">
        <v>89.1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170</v>
      </c>
      <c r="AU199" s="223" t="s">
        <v>95</v>
      </c>
      <c r="AV199" s="13" t="s">
        <v>95</v>
      </c>
      <c r="AW199" s="13" t="s">
        <v>42</v>
      </c>
      <c r="AX199" s="13" t="s">
        <v>86</v>
      </c>
      <c r="AY199" s="223" t="s">
        <v>157</v>
      </c>
    </row>
    <row r="200" spans="1:65" s="14" customFormat="1" x14ac:dyDescent="0.2">
      <c r="B200" s="224"/>
      <c r="C200" s="225"/>
      <c r="D200" s="211" t="s">
        <v>170</v>
      </c>
      <c r="E200" s="226" t="s">
        <v>1</v>
      </c>
      <c r="F200" s="227" t="s">
        <v>194</v>
      </c>
      <c r="G200" s="225"/>
      <c r="H200" s="228">
        <v>543.84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AT200" s="234" t="s">
        <v>170</v>
      </c>
      <c r="AU200" s="234" t="s">
        <v>95</v>
      </c>
      <c r="AV200" s="14" t="s">
        <v>164</v>
      </c>
      <c r="AW200" s="14" t="s">
        <v>42</v>
      </c>
      <c r="AX200" s="14" t="s">
        <v>93</v>
      </c>
      <c r="AY200" s="234" t="s">
        <v>157</v>
      </c>
    </row>
    <row r="201" spans="1:65" s="2" customFormat="1" ht="16.5" customHeight="1" x14ac:dyDescent="0.2">
      <c r="A201" s="34"/>
      <c r="B201" s="35"/>
      <c r="C201" s="235" t="s">
        <v>295</v>
      </c>
      <c r="D201" s="235" t="s">
        <v>253</v>
      </c>
      <c r="E201" s="236" t="s">
        <v>774</v>
      </c>
      <c r="F201" s="237" t="s">
        <v>775</v>
      </c>
      <c r="G201" s="238" t="s">
        <v>174</v>
      </c>
      <c r="H201" s="239">
        <v>633.846</v>
      </c>
      <c r="I201" s="240"/>
      <c r="J201" s="241">
        <f>ROUND(I201*H201,2)</f>
        <v>0</v>
      </c>
      <c r="K201" s="237" t="s">
        <v>1</v>
      </c>
      <c r="L201" s="242"/>
      <c r="M201" s="243" t="s">
        <v>1</v>
      </c>
      <c r="N201" s="244" t="s">
        <v>51</v>
      </c>
      <c r="O201" s="71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354</v>
      </c>
      <c r="AT201" s="204" t="s">
        <v>253</v>
      </c>
      <c r="AU201" s="204" t="s">
        <v>95</v>
      </c>
      <c r="AY201" s="16" t="s">
        <v>157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6" t="s">
        <v>93</v>
      </c>
      <c r="BK201" s="205">
        <f>ROUND(I201*H201,2)</f>
        <v>0</v>
      </c>
      <c r="BL201" s="16" t="s">
        <v>270</v>
      </c>
      <c r="BM201" s="204" t="s">
        <v>776</v>
      </c>
    </row>
    <row r="202" spans="1:65" s="13" customFormat="1" x14ac:dyDescent="0.2">
      <c r="B202" s="213"/>
      <c r="C202" s="214"/>
      <c r="D202" s="211" t="s">
        <v>170</v>
      </c>
      <c r="E202" s="214"/>
      <c r="F202" s="216" t="s">
        <v>777</v>
      </c>
      <c r="G202" s="214"/>
      <c r="H202" s="217">
        <v>633.846</v>
      </c>
      <c r="I202" s="218"/>
      <c r="J202" s="214"/>
      <c r="K202" s="214"/>
      <c r="L202" s="219"/>
      <c r="M202" s="220"/>
      <c r="N202" s="221"/>
      <c r="O202" s="221"/>
      <c r="P202" s="221"/>
      <c r="Q202" s="221"/>
      <c r="R202" s="221"/>
      <c r="S202" s="221"/>
      <c r="T202" s="222"/>
      <c r="AT202" s="223" t="s">
        <v>170</v>
      </c>
      <c r="AU202" s="223" t="s">
        <v>95</v>
      </c>
      <c r="AV202" s="13" t="s">
        <v>95</v>
      </c>
      <c r="AW202" s="13" t="s">
        <v>4</v>
      </c>
      <c r="AX202" s="13" t="s">
        <v>93</v>
      </c>
      <c r="AY202" s="223" t="s">
        <v>157</v>
      </c>
    </row>
    <row r="203" spans="1:65" s="2" customFormat="1" ht="21.75" customHeight="1" x14ac:dyDescent="0.2">
      <c r="A203" s="34"/>
      <c r="B203" s="35"/>
      <c r="C203" s="193" t="s">
        <v>7</v>
      </c>
      <c r="D203" s="193" t="s">
        <v>159</v>
      </c>
      <c r="E203" s="194" t="s">
        <v>778</v>
      </c>
      <c r="F203" s="195" t="s">
        <v>779</v>
      </c>
      <c r="G203" s="196" t="s">
        <v>162</v>
      </c>
      <c r="H203" s="197">
        <v>211.2</v>
      </c>
      <c r="I203" s="198"/>
      <c r="J203" s="199">
        <f>ROUND(I203*H203,2)</f>
        <v>0</v>
      </c>
      <c r="K203" s="195" t="s">
        <v>163</v>
      </c>
      <c r="L203" s="39"/>
      <c r="M203" s="200" t="s">
        <v>1</v>
      </c>
      <c r="N203" s="201" t="s">
        <v>51</v>
      </c>
      <c r="O203" s="71"/>
      <c r="P203" s="202">
        <f>O203*H203</f>
        <v>0</v>
      </c>
      <c r="Q203" s="202">
        <v>1.1E-4</v>
      </c>
      <c r="R203" s="202">
        <f>Q203*H203</f>
        <v>2.3231999999999999E-2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270</v>
      </c>
      <c r="AT203" s="204" t="s">
        <v>159</v>
      </c>
      <c r="AU203" s="204" t="s">
        <v>95</v>
      </c>
      <c r="AY203" s="16" t="s">
        <v>157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6" t="s">
        <v>93</v>
      </c>
      <c r="BK203" s="205">
        <f>ROUND(I203*H203,2)</f>
        <v>0</v>
      </c>
      <c r="BL203" s="16" t="s">
        <v>270</v>
      </c>
      <c r="BM203" s="204" t="s">
        <v>780</v>
      </c>
    </row>
    <row r="204" spans="1:65" s="2" customFormat="1" x14ac:dyDescent="0.2">
      <c r="A204" s="34"/>
      <c r="B204" s="35"/>
      <c r="C204" s="36"/>
      <c r="D204" s="206" t="s">
        <v>166</v>
      </c>
      <c r="E204" s="36"/>
      <c r="F204" s="207" t="s">
        <v>781</v>
      </c>
      <c r="G204" s="36"/>
      <c r="H204" s="36"/>
      <c r="I204" s="208"/>
      <c r="J204" s="36"/>
      <c r="K204" s="36"/>
      <c r="L204" s="39"/>
      <c r="M204" s="209"/>
      <c r="N204" s="210"/>
      <c r="O204" s="71"/>
      <c r="P204" s="71"/>
      <c r="Q204" s="71"/>
      <c r="R204" s="71"/>
      <c r="S204" s="71"/>
      <c r="T204" s="72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166</v>
      </c>
      <c r="AU204" s="16" t="s">
        <v>95</v>
      </c>
    </row>
    <row r="205" spans="1:65" s="13" customFormat="1" x14ac:dyDescent="0.2">
      <c r="B205" s="213"/>
      <c r="C205" s="214"/>
      <c r="D205" s="211" t="s">
        <v>170</v>
      </c>
      <c r="E205" s="215" t="s">
        <v>1</v>
      </c>
      <c r="F205" s="216" t="s">
        <v>782</v>
      </c>
      <c r="G205" s="214"/>
      <c r="H205" s="217">
        <v>211.2</v>
      </c>
      <c r="I205" s="218"/>
      <c r="J205" s="214"/>
      <c r="K205" s="214"/>
      <c r="L205" s="219"/>
      <c r="M205" s="220"/>
      <c r="N205" s="221"/>
      <c r="O205" s="221"/>
      <c r="P205" s="221"/>
      <c r="Q205" s="221"/>
      <c r="R205" s="221"/>
      <c r="S205" s="221"/>
      <c r="T205" s="222"/>
      <c r="AT205" s="223" t="s">
        <v>170</v>
      </c>
      <c r="AU205" s="223" t="s">
        <v>95</v>
      </c>
      <c r="AV205" s="13" t="s">
        <v>95</v>
      </c>
      <c r="AW205" s="13" t="s">
        <v>42</v>
      </c>
      <c r="AX205" s="13" t="s">
        <v>93</v>
      </c>
      <c r="AY205" s="223" t="s">
        <v>157</v>
      </c>
    </row>
    <row r="206" spans="1:65" s="2" customFormat="1" ht="16.5" customHeight="1" x14ac:dyDescent="0.2">
      <c r="A206" s="34"/>
      <c r="B206" s="35"/>
      <c r="C206" s="235" t="s">
        <v>308</v>
      </c>
      <c r="D206" s="235" t="s">
        <v>253</v>
      </c>
      <c r="E206" s="236" t="s">
        <v>783</v>
      </c>
      <c r="F206" s="237" t="s">
        <v>784</v>
      </c>
      <c r="G206" s="238" t="s">
        <v>162</v>
      </c>
      <c r="H206" s="239">
        <v>221.76</v>
      </c>
      <c r="I206" s="240"/>
      <c r="J206" s="241">
        <f>ROUND(I206*H206,2)</f>
        <v>0</v>
      </c>
      <c r="K206" s="237" t="s">
        <v>1</v>
      </c>
      <c r="L206" s="242"/>
      <c r="M206" s="243" t="s">
        <v>1</v>
      </c>
      <c r="N206" s="244" t="s">
        <v>51</v>
      </c>
      <c r="O206" s="71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354</v>
      </c>
      <c r="AT206" s="204" t="s">
        <v>253</v>
      </c>
      <c r="AU206" s="204" t="s">
        <v>95</v>
      </c>
      <c r="AY206" s="16" t="s">
        <v>157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6" t="s">
        <v>93</v>
      </c>
      <c r="BK206" s="205">
        <f>ROUND(I206*H206,2)</f>
        <v>0</v>
      </c>
      <c r="BL206" s="16" t="s">
        <v>270</v>
      </c>
      <c r="BM206" s="204" t="s">
        <v>785</v>
      </c>
    </row>
    <row r="207" spans="1:65" s="2" customFormat="1" ht="19.5" x14ac:dyDescent="0.2">
      <c r="A207" s="34"/>
      <c r="B207" s="35"/>
      <c r="C207" s="36"/>
      <c r="D207" s="211" t="s">
        <v>168</v>
      </c>
      <c r="E207" s="36"/>
      <c r="F207" s="212" t="s">
        <v>786</v>
      </c>
      <c r="G207" s="36"/>
      <c r="H207" s="36"/>
      <c r="I207" s="208"/>
      <c r="J207" s="36"/>
      <c r="K207" s="36"/>
      <c r="L207" s="39"/>
      <c r="M207" s="209"/>
      <c r="N207" s="210"/>
      <c r="O207" s="71"/>
      <c r="P207" s="71"/>
      <c r="Q207" s="71"/>
      <c r="R207" s="71"/>
      <c r="S207" s="71"/>
      <c r="T207" s="72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6" t="s">
        <v>168</v>
      </c>
      <c r="AU207" s="16" t="s">
        <v>95</v>
      </c>
    </row>
    <row r="208" spans="1:65" s="13" customFormat="1" x14ac:dyDescent="0.2">
      <c r="B208" s="213"/>
      <c r="C208" s="214"/>
      <c r="D208" s="211" t="s">
        <v>170</v>
      </c>
      <c r="E208" s="214"/>
      <c r="F208" s="216" t="s">
        <v>787</v>
      </c>
      <c r="G208" s="214"/>
      <c r="H208" s="217">
        <v>221.76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170</v>
      </c>
      <c r="AU208" s="223" t="s">
        <v>95</v>
      </c>
      <c r="AV208" s="13" t="s">
        <v>95</v>
      </c>
      <c r="AW208" s="13" t="s">
        <v>4</v>
      </c>
      <c r="AX208" s="13" t="s">
        <v>93</v>
      </c>
      <c r="AY208" s="223" t="s">
        <v>157</v>
      </c>
    </row>
    <row r="209" spans="1:65" s="2" customFormat="1" ht="24.2" customHeight="1" x14ac:dyDescent="0.2">
      <c r="A209" s="34"/>
      <c r="B209" s="35"/>
      <c r="C209" s="235" t="s">
        <v>315</v>
      </c>
      <c r="D209" s="235" t="s">
        <v>253</v>
      </c>
      <c r="E209" s="236" t="s">
        <v>788</v>
      </c>
      <c r="F209" s="237" t="s">
        <v>789</v>
      </c>
      <c r="G209" s="238" t="s">
        <v>287</v>
      </c>
      <c r="H209" s="239">
        <v>633</v>
      </c>
      <c r="I209" s="240"/>
      <c r="J209" s="241">
        <f>ROUND(I209*H209,2)</f>
        <v>0</v>
      </c>
      <c r="K209" s="237" t="s">
        <v>1</v>
      </c>
      <c r="L209" s="242"/>
      <c r="M209" s="243" t="s">
        <v>1</v>
      </c>
      <c r="N209" s="244" t="s">
        <v>51</v>
      </c>
      <c r="O209" s="71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354</v>
      </c>
      <c r="AT209" s="204" t="s">
        <v>253</v>
      </c>
      <c r="AU209" s="204" t="s">
        <v>95</v>
      </c>
      <c r="AY209" s="16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93</v>
      </c>
      <c r="BK209" s="205">
        <f>ROUND(I209*H209,2)</f>
        <v>0</v>
      </c>
      <c r="BL209" s="16" t="s">
        <v>270</v>
      </c>
      <c r="BM209" s="204" t="s">
        <v>790</v>
      </c>
    </row>
    <row r="210" spans="1:65" s="13" customFormat="1" x14ac:dyDescent="0.2">
      <c r="B210" s="213"/>
      <c r="C210" s="214"/>
      <c r="D210" s="211" t="s">
        <v>170</v>
      </c>
      <c r="E210" s="215" t="s">
        <v>1</v>
      </c>
      <c r="F210" s="216" t="s">
        <v>791</v>
      </c>
      <c r="G210" s="214"/>
      <c r="H210" s="217">
        <v>633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170</v>
      </c>
      <c r="AU210" s="223" t="s">
        <v>95</v>
      </c>
      <c r="AV210" s="13" t="s">
        <v>95</v>
      </c>
      <c r="AW210" s="13" t="s">
        <v>42</v>
      </c>
      <c r="AX210" s="13" t="s">
        <v>93</v>
      </c>
      <c r="AY210" s="223" t="s">
        <v>157</v>
      </c>
    </row>
    <row r="211" spans="1:65" s="2" customFormat="1" ht="24.2" customHeight="1" x14ac:dyDescent="0.2">
      <c r="A211" s="34"/>
      <c r="B211" s="35"/>
      <c r="C211" s="193" t="s">
        <v>321</v>
      </c>
      <c r="D211" s="193" t="s">
        <v>159</v>
      </c>
      <c r="E211" s="194" t="s">
        <v>622</v>
      </c>
      <c r="F211" s="195" t="s">
        <v>623</v>
      </c>
      <c r="G211" s="196" t="s">
        <v>624</v>
      </c>
      <c r="H211" s="245"/>
      <c r="I211" s="198"/>
      <c r="J211" s="199">
        <f>ROUND(I211*H211,2)</f>
        <v>0</v>
      </c>
      <c r="K211" s="195" t="s">
        <v>163</v>
      </c>
      <c r="L211" s="39"/>
      <c r="M211" s="200" t="s">
        <v>1</v>
      </c>
      <c r="N211" s="201" t="s">
        <v>51</v>
      </c>
      <c r="O211" s="71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270</v>
      </c>
      <c r="AT211" s="204" t="s">
        <v>159</v>
      </c>
      <c r="AU211" s="204" t="s">
        <v>95</v>
      </c>
      <c r="AY211" s="16" t="s">
        <v>157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6" t="s">
        <v>93</v>
      </c>
      <c r="BK211" s="205">
        <f>ROUND(I211*H211,2)</f>
        <v>0</v>
      </c>
      <c r="BL211" s="16" t="s">
        <v>270</v>
      </c>
      <c r="BM211" s="204" t="s">
        <v>792</v>
      </c>
    </row>
    <row r="212" spans="1:65" s="2" customFormat="1" x14ac:dyDescent="0.2">
      <c r="A212" s="34"/>
      <c r="B212" s="35"/>
      <c r="C212" s="36"/>
      <c r="D212" s="206" t="s">
        <v>166</v>
      </c>
      <c r="E212" s="36"/>
      <c r="F212" s="207" t="s">
        <v>626</v>
      </c>
      <c r="G212" s="36"/>
      <c r="H212" s="36"/>
      <c r="I212" s="208"/>
      <c r="J212" s="36"/>
      <c r="K212" s="36"/>
      <c r="L212" s="39"/>
      <c r="M212" s="209"/>
      <c r="N212" s="210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166</v>
      </c>
      <c r="AU212" s="16" t="s">
        <v>95</v>
      </c>
    </row>
    <row r="213" spans="1:65" s="2" customFormat="1" ht="24.2" customHeight="1" x14ac:dyDescent="0.2">
      <c r="A213" s="34"/>
      <c r="B213" s="35"/>
      <c r="C213" s="193" t="s">
        <v>326</v>
      </c>
      <c r="D213" s="193" t="s">
        <v>159</v>
      </c>
      <c r="E213" s="194" t="s">
        <v>628</v>
      </c>
      <c r="F213" s="195" t="s">
        <v>629</v>
      </c>
      <c r="G213" s="196" t="s">
        <v>624</v>
      </c>
      <c r="H213" s="245"/>
      <c r="I213" s="198"/>
      <c r="J213" s="199">
        <f>ROUND(I213*H213,2)</f>
        <v>0</v>
      </c>
      <c r="K213" s="195" t="s">
        <v>163</v>
      </c>
      <c r="L213" s="39"/>
      <c r="M213" s="200" t="s">
        <v>1</v>
      </c>
      <c r="N213" s="201" t="s">
        <v>51</v>
      </c>
      <c r="O213" s="71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270</v>
      </c>
      <c r="AT213" s="204" t="s">
        <v>159</v>
      </c>
      <c r="AU213" s="204" t="s">
        <v>95</v>
      </c>
      <c r="AY213" s="16" t="s">
        <v>157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6" t="s">
        <v>93</v>
      </c>
      <c r="BK213" s="205">
        <f>ROUND(I213*H213,2)</f>
        <v>0</v>
      </c>
      <c r="BL213" s="16" t="s">
        <v>270</v>
      </c>
      <c r="BM213" s="204" t="s">
        <v>793</v>
      </c>
    </row>
    <row r="214" spans="1:65" s="2" customFormat="1" x14ac:dyDescent="0.2">
      <c r="A214" s="34"/>
      <c r="B214" s="35"/>
      <c r="C214" s="36"/>
      <c r="D214" s="206" t="s">
        <v>166</v>
      </c>
      <c r="E214" s="36"/>
      <c r="F214" s="207" t="s">
        <v>631</v>
      </c>
      <c r="G214" s="36"/>
      <c r="H214" s="36"/>
      <c r="I214" s="208"/>
      <c r="J214" s="36"/>
      <c r="K214" s="36"/>
      <c r="L214" s="39"/>
      <c r="M214" s="209"/>
      <c r="N214" s="210"/>
      <c r="O214" s="71"/>
      <c r="P214" s="71"/>
      <c r="Q214" s="71"/>
      <c r="R214" s="71"/>
      <c r="S214" s="71"/>
      <c r="T214" s="72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6" t="s">
        <v>166</v>
      </c>
      <c r="AU214" s="16" t="s">
        <v>95</v>
      </c>
    </row>
    <row r="215" spans="1:65" s="12" customFormat="1" ht="22.9" customHeight="1" x14ac:dyDescent="0.2">
      <c r="B215" s="177"/>
      <c r="C215" s="178"/>
      <c r="D215" s="179" t="s">
        <v>85</v>
      </c>
      <c r="E215" s="191" t="s">
        <v>632</v>
      </c>
      <c r="F215" s="191" t="s">
        <v>633</v>
      </c>
      <c r="G215" s="178"/>
      <c r="H215" s="178"/>
      <c r="I215" s="181"/>
      <c r="J215" s="192">
        <f>BK215</f>
        <v>0</v>
      </c>
      <c r="K215" s="178"/>
      <c r="L215" s="183"/>
      <c r="M215" s="184"/>
      <c r="N215" s="185"/>
      <c r="O215" s="185"/>
      <c r="P215" s="186">
        <f>SUM(P216:P220)</f>
        <v>0</v>
      </c>
      <c r="Q215" s="185"/>
      <c r="R215" s="186">
        <f>SUM(R216:R220)</f>
        <v>0</v>
      </c>
      <c r="S215" s="185"/>
      <c r="T215" s="187">
        <f>SUM(T216:T220)</f>
        <v>0</v>
      </c>
      <c r="AR215" s="188" t="s">
        <v>95</v>
      </c>
      <c r="AT215" s="189" t="s">
        <v>85</v>
      </c>
      <c r="AU215" s="189" t="s">
        <v>93</v>
      </c>
      <c r="AY215" s="188" t="s">
        <v>157</v>
      </c>
      <c r="BK215" s="190">
        <f>SUM(BK216:BK220)</f>
        <v>0</v>
      </c>
    </row>
    <row r="216" spans="1:65" s="2" customFormat="1" ht="16.5" customHeight="1" x14ac:dyDescent="0.2">
      <c r="A216" s="34"/>
      <c r="B216" s="35"/>
      <c r="C216" s="193" t="s">
        <v>329</v>
      </c>
      <c r="D216" s="193" t="s">
        <v>159</v>
      </c>
      <c r="E216" s="194" t="s">
        <v>635</v>
      </c>
      <c r="F216" s="195" t="s">
        <v>794</v>
      </c>
      <c r="G216" s="196" t="s">
        <v>162</v>
      </c>
      <c r="H216" s="197">
        <v>211.2</v>
      </c>
      <c r="I216" s="198"/>
      <c r="J216" s="199">
        <f>ROUND(I216*H216,2)</f>
        <v>0</v>
      </c>
      <c r="K216" s="195" t="s">
        <v>163</v>
      </c>
      <c r="L216" s="39"/>
      <c r="M216" s="200" t="s">
        <v>1</v>
      </c>
      <c r="N216" s="201" t="s">
        <v>51</v>
      </c>
      <c r="O216" s="71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270</v>
      </c>
      <c r="AT216" s="204" t="s">
        <v>159</v>
      </c>
      <c r="AU216" s="204" t="s">
        <v>95</v>
      </c>
      <c r="AY216" s="16" t="s">
        <v>157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6" t="s">
        <v>93</v>
      </c>
      <c r="BK216" s="205">
        <f>ROUND(I216*H216,2)</f>
        <v>0</v>
      </c>
      <c r="BL216" s="16" t="s">
        <v>270</v>
      </c>
      <c r="BM216" s="204" t="s">
        <v>795</v>
      </c>
    </row>
    <row r="217" spans="1:65" s="2" customFormat="1" x14ac:dyDescent="0.2">
      <c r="A217" s="34"/>
      <c r="B217" s="35"/>
      <c r="C217" s="36"/>
      <c r="D217" s="206" t="s">
        <v>166</v>
      </c>
      <c r="E217" s="36"/>
      <c r="F217" s="207" t="s">
        <v>638</v>
      </c>
      <c r="G217" s="36"/>
      <c r="H217" s="36"/>
      <c r="I217" s="208"/>
      <c r="J217" s="36"/>
      <c r="K217" s="36"/>
      <c r="L217" s="39"/>
      <c r="M217" s="209"/>
      <c r="N217" s="210"/>
      <c r="O217" s="71"/>
      <c r="P217" s="71"/>
      <c r="Q217" s="71"/>
      <c r="R217" s="71"/>
      <c r="S217" s="71"/>
      <c r="T217" s="72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6" t="s">
        <v>166</v>
      </c>
      <c r="AU217" s="16" t="s">
        <v>95</v>
      </c>
    </row>
    <row r="218" spans="1:65" s="13" customFormat="1" x14ac:dyDescent="0.2">
      <c r="B218" s="213"/>
      <c r="C218" s="214"/>
      <c r="D218" s="211" t="s">
        <v>170</v>
      </c>
      <c r="E218" s="215" t="s">
        <v>1</v>
      </c>
      <c r="F218" s="216" t="s">
        <v>796</v>
      </c>
      <c r="G218" s="214"/>
      <c r="H218" s="217">
        <v>211.2</v>
      </c>
      <c r="I218" s="218"/>
      <c r="J218" s="214"/>
      <c r="K218" s="214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170</v>
      </c>
      <c r="AU218" s="223" t="s">
        <v>95</v>
      </c>
      <c r="AV218" s="13" t="s">
        <v>95</v>
      </c>
      <c r="AW218" s="13" t="s">
        <v>42</v>
      </c>
      <c r="AX218" s="13" t="s">
        <v>93</v>
      </c>
      <c r="AY218" s="223" t="s">
        <v>157</v>
      </c>
    </row>
    <row r="219" spans="1:65" s="2" customFormat="1" ht="21.75" customHeight="1" x14ac:dyDescent="0.2">
      <c r="A219" s="34"/>
      <c r="B219" s="35"/>
      <c r="C219" s="235" t="s">
        <v>334</v>
      </c>
      <c r="D219" s="235" t="s">
        <v>253</v>
      </c>
      <c r="E219" s="236" t="s">
        <v>640</v>
      </c>
      <c r="F219" s="237" t="s">
        <v>641</v>
      </c>
      <c r="G219" s="238" t="s">
        <v>287</v>
      </c>
      <c r="H219" s="239">
        <v>106</v>
      </c>
      <c r="I219" s="240"/>
      <c r="J219" s="241">
        <f>ROUND(I219*H219,2)</f>
        <v>0</v>
      </c>
      <c r="K219" s="237" t="s">
        <v>1</v>
      </c>
      <c r="L219" s="242"/>
      <c r="M219" s="243" t="s">
        <v>1</v>
      </c>
      <c r="N219" s="244" t="s">
        <v>51</v>
      </c>
      <c r="O219" s="71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354</v>
      </c>
      <c r="AT219" s="204" t="s">
        <v>253</v>
      </c>
      <c r="AU219" s="204" t="s">
        <v>95</v>
      </c>
      <c r="AY219" s="16" t="s">
        <v>157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6" t="s">
        <v>93</v>
      </c>
      <c r="BK219" s="205">
        <f>ROUND(I219*H219,2)</f>
        <v>0</v>
      </c>
      <c r="BL219" s="16" t="s">
        <v>270</v>
      </c>
      <c r="BM219" s="204" t="s">
        <v>797</v>
      </c>
    </row>
    <row r="220" spans="1:65" s="13" customFormat="1" x14ac:dyDescent="0.2">
      <c r="B220" s="213"/>
      <c r="C220" s="214"/>
      <c r="D220" s="211" t="s">
        <v>170</v>
      </c>
      <c r="E220" s="215" t="s">
        <v>1</v>
      </c>
      <c r="F220" s="216" t="s">
        <v>798</v>
      </c>
      <c r="G220" s="214"/>
      <c r="H220" s="217">
        <v>106</v>
      </c>
      <c r="I220" s="218"/>
      <c r="J220" s="214"/>
      <c r="K220" s="214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170</v>
      </c>
      <c r="AU220" s="223" t="s">
        <v>95</v>
      </c>
      <c r="AV220" s="13" t="s">
        <v>95</v>
      </c>
      <c r="AW220" s="13" t="s">
        <v>42</v>
      </c>
      <c r="AX220" s="13" t="s">
        <v>93</v>
      </c>
      <c r="AY220" s="223" t="s">
        <v>157</v>
      </c>
    </row>
    <row r="221" spans="1:65" s="12" customFormat="1" ht="25.9" customHeight="1" x14ac:dyDescent="0.2">
      <c r="B221" s="177"/>
      <c r="C221" s="178"/>
      <c r="D221" s="179" t="s">
        <v>85</v>
      </c>
      <c r="E221" s="180" t="s">
        <v>253</v>
      </c>
      <c r="F221" s="180" t="s">
        <v>667</v>
      </c>
      <c r="G221" s="178"/>
      <c r="H221" s="178"/>
      <c r="I221" s="181"/>
      <c r="J221" s="182">
        <f>BK221</f>
        <v>0</v>
      </c>
      <c r="K221" s="178"/>
      <c r="L221" s="183"/>
      <c r="M221" s="184"/>
      <c r="N221" s="185"/>
      <c r="O221" s="185"/>
      <c r="P221" s="186">
        <f>P222</f>
        <v>0</v>
      </c>
      <c r="Q221" s="185"/>
      <c r="R221" s="186">
        <f>R222</f>
        <v>0</v>
      </c>
      <c r="S221" s="185"/>
      <c r="T221" s="187">
        <f>T222</f>
        <v>0</v>
      </c>
      <c r="AR221" s="188" t="s">
        <v>179</v>
      </c>
      <c r="AT221" s="189" t="s">
        <v>85</v>
      </c>
      <c r="AU221" s="189" t="s">
        <v>86</v>
      </c>
      <c r="AY221" s="188" t="s">
        <v>157</v>
      </c>
      <c r="BK221" s="190">
        <f>BK222</f>
        <v>0</v>
      </c>
    </row>
    <row r="222" spans="1:65" s="12" customFormat="1" ht="22.9" customHeight="1" x14ac:dyDescent="0.2">
      <c r="B222" s="177"/>
      <c r="C222" s="178"/>
      <c r="D222" s="179" t="s">
        <v>85</v>
      </c>
      <c r="E222" s="191" t="s">
        <v>682</v>
      </c>
      <c r="F222" s="191" t="s">
        <v>683</v>
      </c>
      <c r="G222" s="178"/>
      <c r="H222" s="178"/>
      <c r="I222" s="181"/>
      <c r="J222" s="192">
        <f>BK222</f>
        <v>0</v>
      </c>
      <c r="K222" s="178"/>
      <c r="L222" s="183"/>
      <c r="M222" s="184"/>
      <c r="N222" s="185"/>
      <c r="O222" s="185"/>
      <c r="P222" s="186">
        <f>SUM(P223:P224)</f>
        <v>0</v>
      </c>
      <c r="Q222" s="185"/>
      <c r="R222" s="186">
        <f>SUM(R223:R224)</f>
        <v>0</v>
      </c>
      <c r="S222" s="185"/>
      <c r="T222" s="187">
        <f>SUM(T223:T224)</f>
        <v>0</v>
      </c>
      <c r="AR222" s="188" t="s">
        <v>179</v>
      </c>
      <c r="AT222" s="189" t="s">
        <v>85</v>
      </c>
      <c r="AU222" s="189" t="s">
        <v>93</v>
      </c>
      <c r="AY222" s="188" t="s">
        <v>157</v>
      </c>
      <c r="BK222" s="190">
        <f>SUM(BK223:BK224)</f>
        <v>0</v>
      </c>
    </row>
    <row r="223" spans="1:65" s="2" customFormat="1" ht="21.75" customHeight="1" x14ac:dyDescent="0.2">
      <c r="A223" s="34"/>
      <c r="B223" s="35"/>
      <c r="C223" s="193" t="s">
        <v>338</v>
      </c>
      <c r="D223" s="193" t="s">
        <v>159</v>
      </c>
      <c r="E223" s="194" t="s">
        <v>685</v>
      </c>
      <c r="F223" s="195" t="s">
        <v>799</v>
      </c>
      <c r="G223" s="196" t="s">
        <v>162</v>
      </c>
      <c r="H223" s="197">
        <v>211.2</v>
      </c>
      <c r="I223" s="198"/>
      <c r="J223" s="199">
        <f>ROUND(I223*H223,2)</f>
        <v>0</v>
      </c>
      <c r="K223" s="195" t="s">
        <v>1</v>
      </c>
      <c r="L223" s="39"/>
      <c r="M223" s="200" t="s">
        <v>1</v>
      </c>
      <c r="N223" s="201" t="s">
        <v>51</v>
      </c>
      <c r="O223" s="71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553</v>
      </c>
      <c r="AT223" s="204" t="s">
        <v>159</v>
      </c>
      <c r="AU223" s="204" t="s">
        <v>95</v>
      </c>
      <c r="AY223" s="16" t="s">
        <v>157</v>
      </c>
      <c r="BE223" s="205">
        <f>IF(N223="základní",J223,0)</f>
        <v>0</v>
      </c>
      <c r="BF223" s="205">
        <f>IF(N223="snížená",J223,0)</f>
        <v>0</v>
      </c>
      <c r="BG223" s="205">
        <f>IF(N223="zákl. přenesená",J223,0)</f>
        <v>0</v>
      </c>
      <c r="BH223" s="205">
        <f>IF(N223="sníž. přenesená",J223,0)</f>
        <v>0</v>
      </c>
      <c r="BI223" s="205">
        <f>IF(N223="nulová",J223,0)</f>
        <v>0</v>
      </c>
      <c r="BJ223" s="16" t="s">
        <v>93</v>
      </c>
      <c r="BK223" s="205">
        <f>ROUND(I223*H223,2)</f>
        <v>0</v>
      </c>
      <c r="BL223" s="16" t="s">
        <v>553</v>
      </c>
      <c r="BM223" s="204" t="s">
        <v>800</v>
      </c>
    </row>
    <row r="224" spans="1:65" s="2" customFormat="1" ht="19.5" x14ac:dyDescent="0.2">
      <c r="A224" s="34"/>
      <c r="B224" s="35"/>
      <c r="C224" s="36"/>
      <c r="D224" s="211" t="s">
        <v>168</v>
      </c>
      <c r="E224" s="36"/>
      <c r="F224" s="212" t="s">
        <v>689</v>
      </c>
      <c r="G224" s="36"/>
      <c r="H224" s="36"/>
      <c r="I224" s="208"/>
      <c r="J224" s="36"/>
      <c r="K224" s="36"/>
      <c r="L224" s="39"/>
      <c r="M224" s="251"/>
      <c r="N224" s="252"/>
      <c r="O224" s="248"/>
      <c r="P224" s="248"/>
      <c r="Q224" s="248"/>
      <c r="R224" s="248"/>
      <c r="S224" s="248"/>
      <c r="T224" s="253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6" t="s">
        <v>168</v>
      </c>
      <c r="AU224" s="16" t="s">
        <v>95</v>
      </c>
    </row>
    <row r="225" spans="1:31" s="2" customFormat="1" ht="6.95" customHeight="1" x14ac:dyDescent="0.2">
      <c r="A225" s="34"/>
      <c r="B225" s="54"/>
      <c r="C225" s="55"/>
      <c r="D225" s="55"/>
      <c r="E225" s="55"/>
      <c r="F225" s="55"/>
      <c r="G225" s="55"/>
      <c r="H225" s="55"/>
      <c r="I225" s="55"/>
      <c r="J225" s="55"/>
      <c r="K225" s="55"/>
      <c r="L225" s="39"/>
      <c r="M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</sheetData>
  <sheetProtection algorithmName="SHA-512" hashValue="SHDgrVXCVLd5xAKLxVx7i5rCxc+36qzN/QWnO1+JU20Gk++7mAEFRUUX5Z2wZ4ta5G7GQSmUMOfDDoNAZr+Cbw==" saltValue="7usWFf61q/saDVBxe7eMO9b60i+4LQTxhkgMga6vbXyS/CF8n1X0pqnoxkXeKOKegDD109QsrOZWyXx2TUxAzw==" spinCount="100000" sheet="1" objects="1" scenarios="1" formatColumns="0" formatRows="0" autoFilter="0"/>
  <autoFilter ref="C129:K224"/>
  <mergeCells count="12">
    <mergeCell ref="E122:H122"/>
    <mergeCell ref="L2:V2"/>
    <mergeCell ref="E84:H84"/>
    <mergeCell ref="E86:H86"/>
    <mergeCell ref="E88:H88"/>
    <mergeCell ref="E118:H118"/>
    <mergeCell ref="E120:H120"/>
    <mergeCell ref="E7:H7"/>
    <mergeCell ref="E9:H9"/>
    <mergeCell ref="E11:H11"/>
    <mergeCell ref="E20:H20"/>
    <mergeCell ref="E29:H29"/>
  </mergeCells>
  <hyperlinks>
    <hyperlink ref="F134" r:id="rId1"/>
    <hyperlink ref="F138" r:id="rId2"/>
    <hyperlink ref="F140" r:id="rId3"/>
    <hyperlink ref="F145" r:id="rId4"/>
    <hyperlink ref="F148" r:id="rId5"/>
    <hyperlink ref="F151" r:id="rId6"/>
    <hyperlink ref="F155" r:id="rId7"/>
    <hyperlink ref="F158" r:id="rId8"/>
    <hyperlink ref="F161" r:id="rId9"/>
    <hyperlink ref="F164" r:id="rId10"/>
    <hyperlink ref="F168" r:id="rId11"/>
    <hyperlink ref="F171" r:id="rId12"/>
    <hyperlink ref="F174" r:id="rId13"/>
    <hyperlink ref="F180" r:id="rId14"/>
    <hyperlink ref="F185" r:id="rId15"/>
    <hyperlink ref="F192" r:id="rId16"/>
    <hyperlink ref="F197" r:id="rId17"/>
    <hyperlink ref="F204" r:id="rId18"/>
    <hyperlink ref="F212" r:id="rId19"/>
    <hyperlink ref="F214" r:id="rId20"/>
    <hyperlink ref="F217" r:id="rId2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3"/>
  <sheetViews>
    <sheetView showGridLines="0" topLeftCell="A127" workbookViewId="0">
      <selection activeCell="K146" sqref="K14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106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 x14ac:dyDescent="0.2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9" t="s">
        <v>16</v>
      </c>
      <c r="L6" s="19"/>
    </row>
    <row r="7" spans="1:46" s="1" customFormat="1" ht="16.5" customHeight="1" x14ac:dyDescent="0.2">
      <c r="B7" s="19"/>
      <c r="E7" s="306" t="str">
        <f>'Rekapitulace zakázky'!K6</f>
        <v>Oprava mostu v km 1,508 trati Kralupy nad Vltavou - Neratovice</v>
      </c>
      <c r="F7" s="307"/>
      <c r="G7" s="307"/>
      <c r="H7" s="307"/>
      <c r="L7" s="19"/>
    </row>
    <row r="8" spans="1:46" s="1" customFormat="1" ht="12" customHeight="1" x14ac:dyDescent="0.2">
      <c r="B8" s="19"/>
      <c r="D8" s="119" t="s">
        <v>114</v>
      </c>
      <c r="L8" s="19"/>
    </row>
    <row r="9" spans="1:46" s="2" customFormat="1" ht="16.5" customHeight="1" x14ac:dyDescent="0.2">
      <c r="A9" s="34"/>
      <c r="B9" s="39"/>
      <c r="C9" s="34"/>
      <c r="D9" s="34"/>
      <c r="E9" s="306" t="s">
        <v>115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09" t="s">
        <v>801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7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zakázky'!AN8</f>
        <v>9. 11. 2021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 x14ac:dyDescent="0.2">
      <c r="A15" s="34"/>
      <c r="B15" s="39"/>
      <c r="C15" s="34"/>
      <c r="D15" s="121" t="s">
        <v>26</v>
      </c>
      <c r="E15" s="34"/>
      <c r="F15" s="122" t="s">
        <v>27</v>
      </c>
      <c r="G15" s="34"/>
      <c r="H15" s="34"/>
      <c r="I15" s="121" t="s">
        <v>28</v>
      </c>
      <c r="J15" s="122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30</v>
      </c>
      <c r="E16" s="34"/>
      <c r="F16" s="34"/>
      <c r="G16" s="34"/>
      <c r="H16" s="34"/>
      <c r="I16" s="119" t="s">
        <v>31</v>
      </c>
      <c r="J16" s="110" t="s">
        <v>32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">
        <v>33</v>
      </c>
      <c r="F17" s="34"/>
      <c r="G17" s="34"/>
      <c r="H17" s="34"/>
      <c r="I17" s="119" t="s">
        <v>34</v>
      </c>
      <c r="J17" s="110" t="s">
        <v>35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36</v>
      </c>
      <c r="E19" s="34"/>
      <c r="F19" s="34"/>
      <c r="G19" s="34"/>
      <c r="H19" s="34"/>
      <c r="I19" s="119" t="s">
        <v>31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0" t="str">
        <f>'Rekapitulace zakázky'!E14</f>
        <v>Vyplň údaj</v>
      </c>
      <c r="F20" s="311"/>
      <c r="G20" s="311"/>
      <c r="H20" s="311"/>
      <c r="I20" s="119" t="s">
        <v>34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38</v>
      </c>
      <c r="E22" s="34"/>
      <c r="F22" s="34"/>
      <c r="G22" s="34"/>
      <c r="H22" s="34"/>
      <c r="I22" s="119" t="s">
        <v>31</v>
      </c>
      <c r="J22" s="110" t="s">
        <v>39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">
        <v>40</v>
      </c>
      <c r="F23" s="34"/>
      <c r="G23" s="34"/>
      <c r="H23" s="34"/>
      <c r="I23" s="119" t="s">
        <v>34</v>
      </c>
      <c r="J23" s="110" t="s">
        <v>41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43</v>
      </c>
      <c r="E25" s="34"/>
      <c r="F25" s="34"/>
      <c r="G25" s="34"/>
      <c r="H25" s="34"/>
      <c r="I25" s="119" t="s">
        <v>31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34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45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3"/>
      <c r="B29" s="124"/>
      <c r="C29" s="123"/>
      <c r="D29" s="123"/>
      <c r="E29" s="312" t="s">
        <v>1</v>
      </c>
      <c r="F29" s="312"/>
      <c r="G29" s="312"/>
      <c r="H29" s="31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ROUND(J122,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30" t="s">
        <v>50</v>
      </c>
      <c r="E35" s="119" t="s">
        <v>51</v>
      </c>
      <c r="F35" s="131">
        <f>ROUND((SUM(BE122:BE212)),  2)</f>
        <v>0</v>
      </c>
      <c r="G35" s="34"/>
      <c r="H35" s="34"/>
      <c r="I35" s="132">
        <v>0.21</v>
      </c>
      <c r="J35" s="131">
        <f>ROUND(((SUM(BE122:BE212))*I35),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52</v>
      </c>
      <c r="F36" s="131">
        <f>ROUND((SUM(BF122:BF212)),  2)</f>
        <v>0</v>
      </c>
      <c r="G36" s="34"/>
      <c r="H36" s="34"/>
      <c r="I36" s="132">
        <v>0.15</v>
      </c>
      <c r="J36" s="131">
        <f>ROUND(((SUM(BF122:BF212))*I36),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53</v>
      </c>
      <c r="F37" s="131">
        <f>ROUND((SUM(BG122:BG212)),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54</v>
      </c>
      <c r="F38" s="131">
        <f>ROUND((SUM(BH122:BH212)),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55</v>
      </c>
      <c r="F39" s="131">
        <f>ROUND((SUM(BI122:BI212)),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 x14ac:dyDescent="0.2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 x14ac:dyDescent="0.2">
      <c r="A84" s="34"/>
      <c r="B84" s="35"/>
      <c r="C84" s="36"/>
      <c r="D84" s="36"/>
      <c r="E84" s="304" t="str">
        <f>E7</f>
        <v>Oprava mostu v km 1,508 trati Kralupy nad Vltavou - Neratovice</v>
      </c>
      <c r="F84" s="305"/>
      <c r="G84" s="305"/>
      <c r="H84" s="305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 x14ac:dyDescent="0.2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 x14ac:dyDescent="0.2">
      <c r="A86" s="34"/>
      <c r="B86" s="35"/>
      <c r="C86" s="36"/>
      <c r="D86" s="36"/>
      <c r="E86" s="304" t="s">
        <v>115</v>
      </c>
      <c r="F86" s="303"/>
      <c r="G86" s="303"/>
      <c r="H86" s="303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 x14ac:dyDescent="0.2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 x14ac:dyDescent="0.2">
      <c r="A88" s="34"/>
      <c r="B88" s="35"/>
      <c r="C88" s="36"/>
      <c r="D88" s="36"/>
      <c r="E88" s="292" t="str">
        <f>E11</f>
        <v>21-12-01/3 - Oprava mostu v km 1,508 _ Železniční svršek</v>
      </c>
      <c r="F88" s="303"/>
      <c r="G88" s="303"/>
      <c r="H88" s="303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 x14ac:dyDescent="0.2">
      <c r="A90" s="34"/>
      <c r="B90" s="35"/>
      <c r="C90" s="28" t="s">
        <v>22</v>
      </c>
      <c r="D90" s="36"/>
      <c r="E90" s="36"/>
      <c r="F90" s="26" t="str">
        <f>F14</f>
        <v>Chvatěruby</v>
      </c>
      <c r="G90" s="36"/>
      <c r="H90" s="36"/>
      <c r="I90" s="28" t="s">
        <v>24</v>
      </c>
      <c r="J90" s="66" t="str">
        <f>IF(J14="","",J14)</f>
        <v>9. 11. 2021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 x14ac:dyDescent="0.2">
      <c r="A92" s="34"/>
      <c r="B92" s="35"/>
      <c r="C92" s="28" t="s">
        <v>30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38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8" t="s">
        <v>36</v>
      </c>
      <c r="D93" s="36"/>
      <c r="E93" s="36"/>
      <c r="F93" s="26" t="str">
        <f>IF(E20="","",E20)</f>
        <v>Vyplň údaj</v>
      </c>
      <c r="G93" s="36"/>
      <c r="H93" s="36"/>
      <c r="I93" s="28" t="s">
        <v>43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 x14ac:dyDescent="0.2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 x14ac:dyDescent="0.2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J122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 x14ac:dyDescent="0.2">
      <c r="B98" s="155"/>
      <c r="C98" s="156"/>
      <c r="D98" s="157" t="s">
        <v>123</v>
      </c>
      <c r="E98" s="158"/>
      <c r="F98" s="158"/>
      <c r="G98" s="158"/>
      <c r="H98" s="158"/>
      <c r="I98" s="158"/>
      <c r="J98" s="159">
        <f>J123</f>
        <v>0</v>
      </c>
      <c r="K98" s="156"/>
      <c r="L98" s="160"/>
    </row>
    <row r="99" spans="1:47" s="10" customFormat="1" ht="19.899999999999999" customHeight="1" x14ac:dyDescent="0.2">
      <c r="B99" s="161"/>
      <c r="C99" s="104"/>
      <c r="D99" s="162" t="s">
        <v>127</v>
      </c>
      <c r="E99" s="163"/>
      <c r="F99" s="163"/>
      <c r="G99" s="163"/>
      <c r="H99" s="163"/>
      <c r="I99" s="163"/>
      <c r="J99" s="164">
        <f>J124</f>
        <v>0</v>
      </c>
      <c r="K99" s="104"/>
      <c r="L99" s="165"/>
    </row>
    <row r="100" spans="1:47" s="9" customFormat="1" ht="24.95" customHeight="1" x14ac:dyDescent="0.2">
      <c r="B100" s="155"/>
      <c r="C100" s="156"/>
      <c r="D100" s="157" t="s">
        <v>802</v>
      </c>
      <c r="E100" s="158"/>
      <c r="F100" s="158"/>
      <c r="G100" s="158"/>
      <c r="H100" s="158"/>
      <c r="I100" s="158"/>
      <c r="J100" s="159">
        <f>J187</f>
        <v>0</v>
      </c>
      <c r="K100" s="156"/>
      <c r="L100" s="160"/>
    </row>
    <row r="101" spans="1:47" s="2" customFormat="1" ht="21.75" customHeight="1" x14ac:dyDescent="0.2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47" s="2" customFormat="1" ht="6.95" customHeight="1" x14ac:dyDescent="0.2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47" s="2" customFormat="1" ht="6.95" customHeight="1" x14ac:dyDescent="0.2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24.95" customHeight="1" x14ac:dyDescent="0.2">
      <c r="A107" s="34"/>
      <c r="B107" s="35"/>
      <c r="C107" s="22" t="s">
        <v>142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6.95" customHeight="1" x14ac:dyDescent="0.2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2" customHeight="1" x14ac:dyDescent="0.2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16.5" customHeight="1" x14ac:dyDescent="0.2">
      <c r="A110" s="34"/>
      <c r="B110" s="35"/>
      <c r="C110" s="36"/>
      <c r="D110" s="36"/>
      <c r="E110" s="304" t="str">
        <f>E7</f>
        <v>Oprava mostu v km 1,508 trati Kralupy nad Vltavou - Neratovice</v>
      </c>
      <c r="F110" s="305"/>
      <c r="G110" s="305"/>
      <c r="H110" s="305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1" customFormat="1" ht="12" customHeight="1" x14ac:dyDescent="0.2">
      <c r="B111" s="20"/>
      <c r="C111" s="28" t="s">
        <v>114</v>
      </c>
      <c r="D111" s="21"/>
      <c r="E111" s="21"/>
      <c r="F111" s="21"/>
      <c r="G111" s="21"/>
      <c r="H111" s="21"/>
      <c r="I111" s="21"/>
      <c r="J111" s="21"/>
      <c r="K111" s="21"/>
      <c r="L111" s="19"/>
    </row>
    <row r="112" spans="1:47" s="2" customFormat="1" ht="16.5" customHeight="1" x14ac:dyDescent="0.2">
      <c r="A112" s="34"/>
      <c r="B112" s="35"/>
      <c r="C112" s="36"/>
      <c r="D112" s="36"/>
      <c r="E112" s="304" t="s">
        <v>115</v>
      </c>
      <c r="F112" s="303"/>
      <c r="G112" s="303"/>
      <c r="H112" s="30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8" t="s">
        <v>116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92" t="str">
        <f>E11</f>
        <v>21-12-01/3 - Oprava mostu v km 1,508 _ Železniční svršek</v>
      </c>
      <c r="F114" s="303"/>
      <c r="G114" s="303"/>
      <c r="H114" s="303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8" t="s">
        <v>22</v>
      </c>
      <c r="D116" s="36"/>
      <c r="E116" s="36"/>
      <c r="F116" s="26" t="str">
        <f>F14</f>
        <v>Chvatěruby</v>
      </c>
      <c r="G116" s="36"/>
      <c r="H116" s="36"/>
      <c r="I116" s="28" t="s">
        <v>24</v>
      </c>
      <c r="J116" s="66" t="str">
        <f>IF(J14="","",J14)</f>
        <v>9. 11. 2021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 x14ac:dyDescent="0.2">
      <c r="A118" s="34"/>
      <c r="B118" s="35"/>
      <c r="C118" s="28" t="s">
        <v>30</v>
      </c>
      <c r="D118" s="36"/>
      <c r="E118" s="36"/>
      <c r="F118" s="26" t="str">
        <f>E17</f>
        <v>Správa železnic, státní organizace</v>
      </c>
      <c r="G118" s="36"/>
      <c r="H118" s="36"/>
      <c r="I118" s="28" t="s">
        <v>38</v>
      </c>
      <c r="J118" s="32" t="str">
        <f>E23</f>
        <v>TOP CON SERVIS s.r.o.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5.2" customHeight="1" x14ac:dyDescent="0.2">
      <c r="A119" s="34"/>
      <c r="B119" s="35"/>
      <c r="C119" s="28" t="s">
        <v>36</v>
      </c>
      <c r="D119" s="36"/>
      <c r="E119" s="36"/>
      <c r="F119" s="26" t="str">
        <f>IF(E20="","",E20)</f>
        <v>Vyplň údaj</v>
      </c>
      <c r="G119" s="36"/>
      <c r="H119" s="36"/>
      <c r="I119" s="28" t="s">
        <v>43</v>
      </c>
      <c r="J119" s="32" t="str">
        <f>E26</f>
        <v xml:space="preserve"> 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 x14ac:dyDescent="0.2">
      <c r="A121" s="166"/>
      <c r="B121" s="167"/>
      <c r="C121" s="168" t="s">
        <v>143</v>
      </c>
      <c r="D121" s="169" t="s">
        <v>71</v>
      </c>
      <c r="E121" s="169" t="s">
        <v>67</v>
      </c>
      <c r="F121" s="169" t="s">
        <v>68</v>
      </c>
      <c r="G121" s="169" t="s">
        <v>144</v>
      </c>
      <c r="H121" s="169" t="s">
        <v>145</v>
      </c>
      <c r="I121" s="169" t="s">
        <v>146</v>
      </c>
      <c r="J121" s="169" t="s">
        <v>120</v>
      </c>
      <c r="K121" s="170" t="s">
        <v>147</v>
      </c>
      <c r="L121" s="171"/>
      <c r="M121" s="75" t="s">
        <v>1</v>
      </c>
      <c r="N121" s="76" t="s">
        <v>50</v>
      </c>
      <c r="O121" s="76" t="s">
        <v>148</v>
      </c>
      <c r="P121" s="76" t="s">
        <v>149</v>
      </c>
      <c r="Q121" s="76" t="s">
        <v>150</v>
      </c>
      <c r="R121" s="76" t="s">
        <v>151</v>
      </c>
      <c r="S121" s="76" t="s">
        <v>152</v>
      </c>
      <c r="T121" s="77" t="s">
        <v>153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 x14ac:dyDescent="0.25">
      <c r="A122" s="34"/>
      <c r="B122" s="35"/>
      <c r="C122" s="82" t="s">
        <v>154</v>
      </c>
      <c r="D122" s="36"/>
      <c r="E122" s="36"/>
      <c r="F122" s="36"/>
      <c r="G122" s="36"/>
      <c r="H122" s="36"/>
      <c r="I122" s="36"/>
      <c r="J122" s="172">
        <f>BK122</f>
        <v>0</v>
      </c>
      <c r="K122" s="36"/>
      <c r="L122" s="39"/>
      <c r="M122" s="78"/>
      <c r="N122" s="173"/>
      <c r="O122" s="79"/>
      <c r="P122" s="174">
        <f>P123+P187</f>
        <v>0</v>
      </c>
      <c r="Q122" s="79"/>
      <c r="R122" s="174">
        <f>R123+R187</f>
        <v>545.70941999999991</v>
      </c>
      <c r="S122" s="79"/>
      <c r="T122" s="175">
        <f>T123+T187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85</v>
      </c>
      <c r="AU122" s="16" t="s">
        <v>122</v>
      </c>
      <c r="BK122" s="176">
        <f>BK123+BK187</f>
        <v>0</v>
      </c>
    </row>
    <row r="123" spans="1:65" s="12" customFormat="1" ht="25.9" customHeight="1" x14ac:dyDescent="0.2">
      <c r="B123" s="177"/>
      <c r="C123" s="178"/>
      <c r="D123" s="179" t="s">
        <v>85</v>
      </c>
      <c r="E123" s="180" t="s">
        <v>155</v>
      </c>
      <c r="F123" s="180" t="s">
        <v>156</v>
      </c>
      <c r="G123" s="178"/>
      <c r="H123" s="178"/>
      <c r="I123" s="181"/>
      <c r="J123" s="182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545.70941999999991</v>
      </c>
      <c r="S123" s="185"/>
      <c r="T123" s="187">
        <f>T124</f>
        <v>0</v>
      </c>
      <c r="AR123" s="188" t="s">
        <v>93</v>
      </c>
      <c r="AT123" s="189" t="s">
        <v>85</v>
      </c>
      <c r="AU123" s="189" t="s">
        <v>86</v>
      </c>
      <c r="AY123" s="188" t="s">
        <v>157</v>
      </c>
      <c r="BK123" s="190">
        <f>BK124</f>
        <v>0</v>
      </c>
    </row>
    <row r="124" spans="1:65" s="12" customFormat="1" ht="22.9" customHeight="1" x14ac:dyDescent="0.2">
      <c r="B124" s="177"/>
      <c r="C124" s="178"/>
      <c r="D124" s="179" t="s">
        <v>85</v>
      </c>
      <c r="E124" s="191" t="s">
        <v>195</v>
      </c>
      <c r="F124" s="191" t="s">
        <v>283</v>
      </c>
      <c r="G124" s="178"/>
      <c r="H124" s="178"/>
      <c r="I124" s="181"/>
      <c r="J124" s="192">
        <f>BK124</f>
        <v>0</v>
      </c>
      <c r="K124" s="178"/>
      <c r="L124" s="183"/>
      <c r="M124" s="184"/>
      <c r="N124" s="185"/>
      <c r="O124" s="185"/>
      <c r="P124" s="186">
        <f>SUM(P125:P186)</f>
        <v>0</v>
      </c>
      <c r="Q124" s="185"/>
      <c r="R124" s="186">
        <f>SUM(R125:R186)</f>
        <v>545.70941999999991</v>
      </c>
      <c r="S124" s="185"/>
      <c r="T124" s="187">
        <f>SUM(T125:T186)</f>
        <v>0</v>
      </c>
      <c r="AR124" s="188" t="s">
        <v>93</v>
      </c>
      <c r="AT124" s="189" t="s">
        <v>85</v>
      </c>
      <c r="AU124" s="189" t="s">
        <v>93</v>
      </c>
      <c r="AY124" s="188" t="s">
        <v>157</v>
      </c>
      <c r="BK124" s="190">
        <f>SUM(BK125:BK186)</f>
        <v>0</v>
      </c>
    </row>
    <row r="125" spans="1:65" s="2" customFormat="1" ht="24.2" customHeight="1" x14ac:dyDescent="0.2">
      <c r="A125" s="34"/>
      <c r="B125" s="35"/>
      <c r="C125" s="193" t="s">
        <v>93</v>
      </c>
      <c r="D125" s="193" t="s">
        <v>159</v>
      </c>
      <c r="E125" s="194" t="s">
        <v>803</v>
      </c>
      <c r="F125" s="195" t="s">
        <v>804</v>
      </c>
      <c r="G125" s="196" t="s">
        <v>187</v>
      </c>
      <c r="H125" s="197">
        <v>233.5</v>
      </c>
      <c r="I125" s="198"/>
      <c r="J125" s="199">
        <f>ROUND(I125*H125,2)</f>
        <v>0</v>
      </c>
      <c r="K125" s="195" t="s">
        <v>805</v>
      </c>
      <c r="L125" s="39"/>
      <c r="M125" s="200" t="s">
        <v>1</v>
      </c>
      <c r="N125" s="201" t="s">
        <v>51</v>
      </c>
      <c r="O125" s="71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164</v>
      </c>
      <c r="AT125" s="204" t="s">
        <v>159</v>
      </c>
      <c r="AU125" s="204" t="s">
        <v>95</v>
      </c>
      <c r="AY125" s="16" t="s">
        <v>157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6" t="s">
        <v>93</v>
      </c>
      <c r="BK125" s="205">
        <f>ROUND(I125*H125,2)</f>
        <v>0</v>
      </c>
      <c r="BL125" s="16" t="s">
        <v>164</v>
      </c>
      <c r="BM125" s="204" t="s">
        <v>806</v>
      </c>
    </row>
    <row r="126" spans="1:65" s="2" customFormat="1" ht="48.75" x14ac:dyDescent="0.2">
      <c r="A126" s="34"/>
      <c r="B126" s="35"/>
      <c r="C126" s="36"/>
      <c r="D126" s="211" t="s">
        <v>807</v>
      </c>
      <c r="E126" s="36"/>
      <c r="F126" s="212" t="s">
        <v>808</v>
      </c>
      <c r="G126" s="36"/>
      <c r="H126" s="36"/>
      <c r="I126" s="208"/>
      <c r="J126" s="36"/>
      <c r="K126" s="36"/>
      <c r="L126" s="39"/>
      <c r="M126" s="209"/>
      <c r="N126" s="210"/>
      <c r="O126" s="71"/>
      <c r="P126" s="71"/>
      <c r="Q126" s="71"/>
      <c r="R126" s="71"/>
      <c r="S126" s="71"/>
      <c r="T126" s="72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807</v>
      </c>
      <c r="AU126" s="16" t="s">
        <v>95</v>
      </c>
    </row>
    <row r="127" spans="1:65" s="13" customFormat="1" x14ac:dyDescent="0.2">
      <c r="B127" s="213"/>
      <c r="C127" s="214"/>
      <c r="D127" s="211" t="s">
        <v>170</v>
      </c>
      <c r="E127" s="215" t="s">
        <v>1</v>
      </c>
      <c r="F127" s="216" t="s">
        <v>809</v>
      </c>
      <c r="G127" s="214"/>
      <c r="H127" s="217">
        <v>233.5</v>
      </c>
      <c r="I127" s="218"/>
      <c r="J127" s="214"/>
      <c r="K127" s="214"/>
      <c r="L127" s="219"/>
      <c r="M127" s="220"/>
      <c r="N127" s="221"/>
      <c r="O127" s="221"/>
      <c r="P127" s="221"/>
      <c r="Q127" s="221"/>
      <c r="R127" s="221"/>
      <c r="S127" s="221"/>
      <c r="T127" s="222"/>
      <c r="AT127" s="223" t="s">
        <v>170</v>
      </c>
      <c r="AU127" s="223" t="s">
        <v>95</v>
      </c>
      <c r="AV127" s="13" t="s">
        <v>95</v>
      </c>
      <c r="AW127" s="13" t="s">
        <v>42</v>
      </c>
      <c r="AX127" s="13" t="s">
        <v>93</v>
      </c>
      <c r="AY127" s="223" t="s">
        <v>157</v>
      </c>
    </row>
    <row r="128" spans="1:65" s="2" customFormat="1" ht="16.5" customHeight="1" x14ac:dyDescent="0.2">
      <c r="A128" s="34"/>
      <c r="B128" s="35"/>
      <c r="C128" s="193" t="s">
        <v>95</v>
      </c>
      <c r="D128" s="193" t="s">
        <v>159</v>
      </c>
      <c r="E128" s="194" t="s">
        <v>810</v>
      </c>
      <c r="F128" s="195" t="s">
        <v>811</v>
      </c>
      <c r="G128" s="196" t="s">
        <v>187</v>
      </c>
      <c r="H128" s="197">
        <v>233</v>
      </c>
      <c r="I128" s="198"/>
      <c r="J128" s="199">
        <f>ROUND(I128*H128,2)</f>
        <v>0</v>
      </c>
      <c r="K128" s="195" t="s">
        <v>805</v>
      </c>
      <c r="L128" s="39"/>
      <c r="M128" s="200" t="s">
        <v>1</v>
      </c>
      <c r="N128" s="201" t="s">
        <v>51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164</v>
      </c>
      <c r="AT128" s="204" t="s">
        <v>159</v>
      </c>
      <c r="AU128" s="204" t="s">
        <v>95</v>
      </c>
      <c r="AY128" s="16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93</v>
      </c>
      <c r="BK128" s="205">
        <f>ROUND(I128*H128,2)</f>
        <v>0</v>
      </c>
      <c r="BL128" s="16" t="s">
        <v>164</v>
      </c>
      <c r="BM128" s="204" t="s">
        <v>812</v>
      </c>
    </row>
    <row r="129" spans="1:65" s="2" customFormat="1" ht="78" x14ac:dyDescent="0.2">
      <c r="A129" s="34"/>
      <c r="B129" s="35"/>
      <c r="C129" s="36"/>
      <c r="D129" s="211" t="s">
        <v>807</v>
      </c>
      <c r="E129" s="36"/>
      <c r="F129" s="212" t="s">
        <v>813</v>
      </c>
      <c r="G129" s="36"/>
      <c r="H129" s="36"/>
      <c r="I129" s="208"/>
      <c r="J129" s="36"/>
      <c r="K129" s="36"/>
      <c r="L129" s="39"/>
      <c r="M129" s="209"/>
      <c r="N129" s="21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807</v>
      </c>
      <c r="AU129" s="16" t="s">
        <v>95</v>
      </c>
    </row>
    <row r="130" spans="1:65" s="2" customFormat="1" ht="16.5" customHeight="1" x14ac:dyDescent="0.2">
      <c r="A130" s="34"/>
      <c r="B130" s="35"/>
      <c r="C130" s="235" t="s">
        <v>179</v>
      </c>
      <c r="D130" s="235" t="s">
        <v>253</v>
      </c>
      <c r="E130" s="236" t="s">
        <v>814</v>
      </c>
      <c r="F130" s="237" t="s">
        <v>815</v>
      </c>
      <c r="G130" s="238" t="s">
        <v>212</v>
      </c>
      <c r="H130" s="239">
        <v>419.4</v>
      </c>
      <c r="I130" s="240"/>
      <c r="J130" s="241">
        <f>ROUND(I130*H130,2)</f>
        <v>0</v>
      </c>
      <c r="K130" s="237" t="s">
        <v>805</v>
      </c>
      <c r="L130" s="242"/>
      <c r="M130" s="243" t="s">
        <v>1</v>
      </c>
      <c r="N130" s="244" t="s">
        <v>51</v>
      </c>
      <c r="O130" s="71"/>
      <c r="P130" s="202">
        <f>O130*H130</f>
        <v>0</v>
      </c>
      <c r="Q130" s="202">
        <v>1</v>
      </c>
      <c r="R130" s="202">
        <f>Q130*H130</f>
        <v>419.4</v>
      </c>
      <c r="S130" s="202">
        <v>0</v>
      </c>
      <c r="T130" s="20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4" t="s">
        <v>218</v>
      </c>
      <c r="AT130" s="204" t="s">
        <v>253</v>
      </c>
      <c r="AU130" s="204" t="s">
        <v>95</v>
      </c>
      <c r="AY130" s="16" t="s">
        <v>157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6" t="s">
        <v>93</v>
      </c>
      <c r="BK130" s="205">
        <f>ROUND(I130*H130,2)</f>
        <v>0</v>
      </c>
      <c r="BL130" s="16" t="s">
        <v>164</v>
      </c>
      <c r="BM130" s="204" t="s">
        <v>816</v>
      </c>
    </row>
    <row r="131" spans="1:65" s="13" customFormat="1" x14ac:dyDescent="0.2">
      <c r="B131" s="213"/>
      <c r="C131" s="214"/>
      <c r="D131" s="211" t="s">
        <v>170</v>
      </c>
      <c r="E131" s="214"/>
      <c r="F131" s="216" t="s">
        <v>817</v>
      </c>
      <c r="G131" s="214"/>
      <c r="H131" s="217">
        <v>419.4</v>
      </c>
      <c r="I131" s="218"/>
      <c r="J131" s="214"/>
      <c r="K131" s="214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170</v>
      </c>
      <c r="AU131" s="223" t="s">
        <v>95</v>
      </c>
      <c r="AV131" s="13" t="s">
        <v>95</v>
      </c>
      <c r="AW131" s="13" t="s">
        <v>4</v>
      </c>
      <c r="AX131" s="13" t="s">
        <v>93</v>
      </c>
      <c r="AY131" s="223" t="s">
        <v>157</v>
      </c>
    </row>
    <row r="132" spans="1:65" s="2" customFormat="1" ht="76.349999999999994" customHeight="1" x14ac:dyDescent="0.2">
      <c r="A132" s="34"/>
      <c r="B132" s="35"/>
      <c r="C132" s="193" t="s">
        <v>164</v>
      </c>
      <c r="D132" s="193" t="s">
        <v>159</v>
      </c>
      <c r="E132" s="194" t="s">
        <v>818</v>
      </c>
      <c r="F132" s="195" t="s">
        <v>819</v>
      </c>
      <c r="G132" s="196" t="s">
        <v>287</v>
      </c>
      <c r="H132" s="197">
        <v>20</v>
      </c>
      <c r="I132" s="198"/>
      <c r="J132" s="199">
        <f>ROUND(I132*H132,2)</f>
        <v>0</v>
      </c>
      <c r="K132" s="195" t="s">
        <v>805</v>
      </c>
      <c r="L132" s="39"/>
      <c r="M132" s="200" t="s">
        <v>1</v>
      </c>
      <c r="N132" s="201" t="s">
        <v>51</v>
      </c>
      <c r="O132" s="71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164</v>
      </c>
      <c r="AT132" s="204" t="s">
        <v>159</v>
      </c>
      <c r="AU132" s="204" t="s">
        <v>95</v>
      </c>
      <c r="AY132" s="16" t="s">
        <v>157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6" t="s">
        <v>93</v>
      </c>
      <c r="BK132" s="205">
        <f>ROUND(I132*H132,2)</f>
        <v>0</v>
      </c>
      <c r="BL132" s="16" t="s">
        <v>164</v>
      </c>
      <c r="BM132" s="204" t="s">
        <v>95</v>
      </c>
    </row>
    <row r="133" spans="1:65" s="13" customFormat="1" x14ac:dyDescent="0.2">
      <c r="B133" s="213"/>
      <c r="C133" s="214"/>
      <c r="D133" s="211" t="s">
        <v>170</v>
      </c>
      <c r="E133" s="215" t="s">
        <v>1</v>
      </c>
      <c r="F133" s="216" t="s">
        <v>295</v>
      </c>
      <c r="G133" s="214"/>
      <c r="H133" s="217">
        <v>20</v>
      </c>
      <c r="I133" s="218"/>
      <c r="J133" s="214"/>
      <c r="K133" s="214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170</v>
      </c>
      <c r="AU133" s="223" t="s">
        <v>95</v>
      </c>
      <c r="AV133" s="13" t="s">
        <v>95</v>
      </c>
      <c r="AW133" s="13" t="s">
        <v>42</v>
      </c>
      <c r="AX133" s="13" t="s">
        <v>93</v>
      </c>
      <c r="AY133" s="223" t="s">
        <v>157</v>
      </c>
    </row>
    <row r="134" spans="1:65" s="2" customFormat="1" ht="24.2" customHeight="1" x14ac:dyDescent="0.2">
      <c r="A134" s="34"/>
      <c r="B134" s="35"/>
      <c r="C134" s="235" t="s">
        <v>195</v>
      </c>
      <c r="D134" s="235" t="s">
        <v>253</v>
      </c>
      <c r="E134" s="236" t="s">
        <v>820</v>
      </c>
      <c r="F134" s="237" t="s">
        <v>821</v>
      </c>
      <c r="G134" s="238" t="s">
        <v>287</v>
      </c>
      <c r="H134" s="239">
        <v>20</v>
      </c>
      <c r="I134" s="257"/>
      <c r="J134" s="241">
        <f>ROUND(I134*H134,2)</f>
        <v>0</v>
      </c>
      <c r="K134" s="237" t="s">
        <v>805</v>
      </c>
      <c r="L134" s="242"/>
      <c r="M134" s="243" t="s">
        <v>1</v>
      </c>
      <c r="N134" s="244" t="s">
        <v>51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218</v>
      </c>
      <c r="AT134" s="204" t="s">
        <v>253</v>
      </c>
      <c r="AU134" s="204" t="s">
        <v>95</v>
      </c>
      <c r="AY134" s="16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93</v>
      </c>
      <c r="BK134" s="205">
        <f>ROUND(I134*H134,2)</f>
        <v>0</v>
      </c>
      <c r="BL134" s="16" t="s">
        <v>164</v>
      </c>
      <c r="BM134" s="204" t="s">
        <v>164</v>
      </c>
    </row>
    <row r="135" spans="1:65" s="2" customFormat="1" ht="19.5" x14ac:dyDescent="0.2">
      <c r="A135" s="34"/>
      <c r="B135" s="35"/>
      <c r="C135" s="36"/>
      <c r="D135" s="211" t="s">
        <v>168</v>
      </c>
      <c r="E135" s="36"/>
      <c r="F135" s="212" t="s">
        <v>822</v>
      </c>
      <c r="G135" s="36"/>
      <c r="H135" s="36"/>
      <c r="I135" s="208"/>
      <c r="J135" s="36"/>
      <c r="K135" s="36"/>
      <c r="L135" s="39"/>
      <c r="M135" s="209"/>
      <c r="N135" s="21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168</v>
      </c>
      <c r="AU135" s="16" t="s">
        <v>95</v>
      </c>
    </row>
    <row r="136" spans="1:65" s="13" customFormat="1" x14ac:dyDescent="0.2">
      <c r="B136" s="213"/>
      <c r="C136" s="214"/>
      <c r="D136" s="211" t="s">
        <v>170</v>
      </c>
      <c r="E136" s="215" t="s">
        <v>1</v>
      </c>
      <c r="F136" s="216" t="s">
        <v>295</v>
      </c>
      <c r="G136" s="214"/>
      <c r="H136" s="217">
        <v>20</v>
      </c>
      <c r="I136" s="218"/>
      <c r="J136" s="214"/>
      <c r="K136" s="214"/>
      <c r="L136" s="219"/>
      <c r="M136" s="220"/>
      <c r="N136" s="221"/>
      <c r="O136" s="221"/>
      <c r="P136" s="221"/>
      <c r="Q136" s="221"/>
      <c r="R136" s="221"/>
      <c r="S136" s="221"/>
      <c r="T136" s="222"/>
      <c r="AT136" s="223" t="s">
        <v>170</v>
      </c>
      <c r="AU136" s="223" t="s">
        <v>95</v>
      </c>
      <c r="AV136" s="13" t="s">
        <v>95</v>
      </c>
      <c r="AW136" s="13" t="s">
        <v>42</v>
      </c>
      <c r="AX136" s="13" t="s">
        <v>93</v>
      </c>
      <c r="AY136" s="223" t="s">
        <v>157</v>
      </c>
    </row>
    <row r="137" spans="1:65" s="2" customFormat="1" ht="24.2" customHeight="1" x14ac:dyDescent="0.2">
      <c r="A137" s="34"/>
      <c r="B137" s="35"/>
      <c r="C137" s="235" t="s">
        <v>204</v>
      </c>
      <c r="D137" s="235" t="s">
        <v>253</v>
      </c>
      <c r="E137" s="236" t="s">
        <v>823</v>
      </c>
      <c r="F137" s="237" t="s">
        <v>824</v>
      </c>
      <c r="G137" s="238" t="s">
        <v>287</v>
      </c>
      <c r="H137" s="239">
        <v>40</v>
      </c>
      <c r="I137" s="240"/>
      <c r="J137" s="241">
        <f>ROUND(I137*H137,2)</f>
        <v>0</v>
      </c>
      <c r="K137" s="237" t="s">
        <v>805</v>
      </c>
      <c r="L137" s="242"/>
      <c r="M137" s="243" t="s">
        <v>1</v>
      </c>
      <c r="N137" s="244" t="s">
        <v>51</v>
      </c>
      <c r="O137" s="71"/>
      <c r="P137" s="202">
        <f>O137*H137</f>
        <v>0</v>
      </c>
      <c r="Q137" s="202">
        <v>9.0000000000000006E-5</v>
      </c>
      <c r="R137" s="202">
        <f>Q137*H137</f>
        <v>3.6000000000000003E-3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218</v>
      </c>
      <c r="AT137" s="204" t="s">
        <v>253</v>
      </c>
      <c r="AU137" s="204" t="s">
        <v>95</v>
      </c>
      <c r="AY137" s="16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93</v>
      </c>
      <c r="BK137" s="205">
        <f>ROUND(I137*H137,2)</f>
        <v>0</v>
      </c>
      <c r="BL137" s="16" t="s">
        <v>164</v>
      </c>
      <c r="BM137" s="204" t="s">
        <v>825</v>
      </c>
    </row>
    <row r="138" spans="1:65" s="13" customFormat="1" x14ac:dyDescent="0.2">
      <c r="B138" s="213"/>
      <c r="C138" s="214"/>
      <c r="D138" s="211" t="s">
        <v>170</v>
      </c>
      <c r="E138" s="215" t="s">
        <v>1</v>
      </c>
      <c r="F138" s="216" t="s">
        <v>826</v>
      </c>
      <c r="G138" s="214"/>
      <c r="H138" s="217">
        <v>40</v>
      </c>
      <c r="I138" s="218"/>
      <c r="J138" s="214"/>
      <c r="K138" s="214"/>
      <c r="L138" s="219"/>
      <c r="M138" s="220"/>
      <c r="N138" s="221"/>
      <c r="O138" s="221"/>
      <c r="P138" s="221"/>
      <c r="Q138" s="221"/>
      <c r="R138" s="221"/>
      <c r="S138" s="221"/>
      <c r="T138" s="222"/>
      <c r="AT138" s="223" t="s">
        <v>170</v>
      </c>
      <c r="AU138" s="223" t="s">
        <v>95</v>
      </c>
      <c r="AV138" s="13" t="s">
        <v>95</v>
      </c>
      <c r="AW138" s="13" t="s">
        <v>42</v>
      </c>
      <c r="AX138" s="13" t="s">
        <v>93</v>
      </c>
      <c r="AY138" s="223" t="s">
        <v>157</v>
      </c>
    </row>
    <row r="139" spans="1:65" s="2" customFormat="1" ht="76.349999999999994" customHeight="1" x14ac:dyDescent="0.2">
      <c r="A139" s="34"/>
      <c r="B139" s="35"/>
      <c r="C139" s="193" t="s">
        <v>209</v>
      </c>
      <c r="D139" s="193" t="s">
        <v>159</v>
      </c>
      <c r="E139" s="194" t="s">
        <v>827</v>
      </c>
      <c r="F139" s="195" t="s">
        <v>828</v>
      </c>
      <c r="G139" s="196" t="s">
        <v>287</v>
      </c>
      <c r="H139" s="197">
        <v>15</v>
      </c>
      <c r="I139" s="198"/>
      <c r="J139" s="199">
        <f>ROUND(I139*H139,2)</f>
        <v>0</v>
      </c>
      <c r="K139" s="195" t="s">
        <v>805</v>
      </c>
      <c r="L139" s="39"/>
      <c r="M139" s="200" t="s">
        <v>1</v>
      </c>
      <c r="N139" s="201" t="s">
        <v>51</v>
      </c>
      <c r="O139" s="71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164</v>
      </c>
      <c r="AT139" s="204" t="s">
        <v>159</v>
      </c>
      <c r="AU139" s="204" t="s">
        <v>95</v>
      </c>
      <c r="AY139" s="16" t="s">
        <v>157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6" t="s">
        <v>93</v>
      </c>
      <c r="BK139" s="205">
        <f>ROUND(I139*H139,2)</f>
        <v>0</v>
      </c>
      <c r="BL139" s="16" t="s">
        <v>164</v>
      </c>
      <c r="BM139" s="204" t="s">
        <v>204</v>
      </c>
    </row>
    <row r="140" spans="1:65" s="13" customFormat="1" x14ac:dyDescent="0.2">
      <c r="B140" s="213"/>
      <c r="C140" s="214"/>
      <c r="D140" s="211" t="s">
        <v>170</v>
      </c>
      <c r="E140" s="215" t="s">
        <v>1</v>
      </c>
      <c r="F140" s="216" t="s">
        <v>829</v>
      </c>
      <c r="G140" s="214"/>
      <c r="H140" s="217">
        <v>15</v>
      </c>
      <c r="I140" s="218"/>
      <c r="J140" s="214"/>
      <c r="K140" s="214"/>
      <c r="L140" s="219"/>
      <c r="M140" s="220"/>
      <c r="N140" s="221"/>
      <c r="O140" s="221"/>
      <c r="P140" s="221"/>
      <c r="Q140" s="221"/>
      <c r="R140" s="221"/>
      <c r="S140" s="221"/>
      <c r="T140" s="222"/>
      <c r="AT140" s="223" t="s">
        <v>170</v>
      </c>
      <c r="AU140" s="223" t="s">
        <v>95</v>
      </c>
      <c r="AV140" s="13" t="s">
        <v>95</v>
      </c>
      <c r="AW140" s="13" t="s">
        <v>42</v>
      </c>
      <c r="AX140" s="13" t="s">
        <v>93</v>
      </c>
      <c r="AY140" s="223" t="s">
        <v>157</v>
      </c>
    </row>
    <row r="141" spans="1:65" s="2" customFormat="1" ht="21.75" customHeight="1" x14ac:dyDescent="0.2">
      <c r="A141" s="34"/>
      <c r="B141" s="35"/>
      <c r="C141" s="235" t="s">
        <v>218</v>
      </c>
      <c r="D141" s="235" t="s">
        <v>253</v>
      </c>
      <c r="E141" s="236" t="s">
        <v>830</v>
      </c>
      <c r="F141" s="237" t="s">
        <v>831</v>
      </c>
      <c r="G141" s="238" t="s">
        <v>287</v>
      </c>
      <c r="H141" s="239">
        <v>15</v>
      </c>
      <c r="I141" s="257"/>
      <c r="J141" s="241">
        <f>ROUND(I141*H141,2)</f>
        <v>0</v>
      </c>
      <c r="K141" s="237" t="s">
        <v>805</v>
      </c>
      <c r="L141" s="242"/>
      <c r="M141" s="243" t="s">
        <v>1</v>
      </c>
      <c r="N141" s="244" t="s">
        <v>51</v>
      </c>
      <c r="O141" s="71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218</v>
      </c>
      <c r="AT141" s="204" t="s">
        <v>253</v>
      </c>
      <c r="AU141" s="204" t="s">
        <v>95</v>
      </c>
      <c r="AY141" s="16" t="s">
        <v>157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6" t="s">
        <v>93</v>
      </c>
      <c r="BK141" s="205">
        <f>ROUND(I141*H141,2)</f>
        <v>0</v>
      </c>
      <c r="BL141" s="16" t="s">
        <v>164</v>
      </c>
      <c r="BM141" s="204" t="s">
        <v>218</v>
      </c>
    </row>
    <row r="142" spans="1:65" s="2" customFormat="1" ht="19.5" x14ac:dyDescent="0.2">
      <c r="A142" s="34"/>
      <c r="B142" s="35"/>
      <c r="C142" s="36"/>
      <c r="D142" s="211" t="s">
        <v>168</v>
      </c>
      <c r="E142" s="36"/>
      <c r="F142" s="212" t="s">
        <v>822</v>
      </c>
      <c r="G142" s="36"/>
      <c r="H142" s="36"/>
      <c r="I142" s="208"/>
      <c r="J142" s="36"/>
      <c r="K142" s="36"/>
      <c r="L142" s="39"/>
      <c r="M142" s="209"/>
      <c r="N142" s="210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168</v>
      </c>
      <c r="AU142" s="16" t="s">
        <v>95</v>
      </c>
    </row>
    <row r="143" spans="1:65" s="13" customFormat="1" x14ac:dyDescent="0.2">
      <c r="B143" s="213"/>
      <c r="C143" s="214"/>
      <c r="D143" s="211" t="s">
        <v>170</v>
      </c>
      <c r="E143" s="215" t="s">
        <v>1</v>
      </c>
      <c r="F143" s="216" t="s">
        <v>829</v>
      </c>
      <c r="G143" s="214"/>
      <c r="H143" s="217">
        <v>15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170</v>
      </c>
      <c r="AU143" s="223" t="s">
        <v>95</v>
      </c>
      <c r="AV143" s="13" t="s">
        <v>95</v>
      </c>
      <c r="AW143" s="13" t="s">
        <v>42</v>
      </c>
      <c r="AX143" s="13" t="s">
        <v>93</v>
      </c>
      <c r="AY143" s="223" t="s">
        <v>157</v>
      </c>
    </row>
    <row r="144" spans="1:65" s="2" customFormat="1" ht="66.75" customHeight="1" x14ac:dyDescent="0.2">
      <c r="A144" s="34"/>
      <c r="B144" s="35"/>
      <c r="C144" s="193" t="s">
        <v>224</v>
      </c>
      <c r="D144" s="193" t="s">
        <v>159</v>
      </c>
      <c r="E144" s="194" t="s">
        <v>832</v>
      </c>
      <c r="F144" s="195" t="s">
        <v>833</v>
      </c>
      <c r="G144" s="196" t="s">
        <v>834</v>
      </c>
      <c r="H144" s="197">
        <v>7.4999999999999997E-2</v>
      </c>
      <c r="I144" s="198"/>
      <c r="J144" s="199">
        <f>ROUND(I144*H144,2)</f>
        <v>0</v>
      </c>
      <c r="K144" s="195" t="s">
        <v>805</v>
      </c>
      <c r="L144" s="39"/>
      <c r="M144" s="200" t="s">
        <v>1</v>
      </c>
      <c r="N144" s="201" t="s">
        <v>51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164</v>
      </c>
      <c r="AT144" s="204" t="s">
        <v>159</v>
      </c>
      <c r="AU144" s="204" t="s">
        <v>95</v>
      </c>
      <c r="AY144" s="16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93</v>
      </c>
      <c r="BK144" s="205">
        <f>ROUND(I144*H144,2)</f>
        <v>0</v>
      </c>
      <c r="BL144" s="16" t="s">
        <v>164</v>
      </c>
      <c r="BM144" s="204" t="s">
        <v>230</v>
      </c>
    </row>
    <row r="145" spans="1:65" s="13" customFormat="1" x14ac:dyDescent="0.2">
      <c r="B145" s="213"/>
      <c r="C145" s="214"/>
      <c r="D145" s="211" t="s">
        <v>170</v>
      </c>
      <c r="E145" s="215" t="s">
        <v>1</v>
      </c>
      <c r="F145" s="216" t="s">
        <v>835</v>
      </c>
      <c r="G145" s="214"/>
      <c r="H145" s="217">
        <v>7.4999999999999997E-2</v>
      </c>
      <c r="I145" s="218"/>
      <c r="J145" s="214"/>
      <c r="K145" s="214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170</v>
      </c>
      <c r="AU145" s="223" t="s">
        <v>95</v>
      </c>
      <c r="AV145" s="13" t="s">
        <v>95</v>
      </c>
      <c r="AW145" s="13" t="s">
        <v>42</v>
      </c>
      <c r="AX145" s="13" t="s">
        <v>93</v>
      </c>
      <c r="AY145" s="223" t="s">
        <v>157</v>
      </c>
    </row>
    <row r="146" spans="1:65" s="2" customFormat="1" ht="66.75" customHeight="1" x14ac:dyDescent="0.2">
      <c r="A146" s="34"/>
      <c r="B146" s="35"/>
      <c r="C146" s="193" t="s">
        <v>230</v>
      </c>
      <c r="D146" s="193" t="s">
        <v>159</v>
      </c>
      <c r="E146" s="194" t="s">
        <v>836</v>
      </c>
      <c r="F146" s="195" t="s">
        <v>837</v>
      </c>
      <c r="G146" s="196" t="s">
        <v>834</v>
      </c>
      <c r="H146" s="197">
        <v>5.0000000000000001E-3</v>
      </c>
      <c r="I146" s="198"/>
      <c r="J146" s="199">
        <f>ROUND(I146*H146,2)</f>
        <v>0</v>
      </c>
      <c r="K146" s="195" t="s">
        <v>805</v>
      </c>
      <c r="L146" s="39"/>
      <c r="M146" s="200" t="s">
        <v>1</v>
      </c>
      <c r="N146" s="201" t="s">
        <v>51</v>
      </c>
      <c r="O146" s="71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164</v>
      </c>
      <c r="AT146" s="204" t="s">
        <v>159</v>
      </c>
      <c r="AU146" s="204" t="s">
        <v>95</v>
      </c>
      <c r="AY146" s="16" t="s">
        <v>157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6" t="s">
        <v>93</v>
      </c>
      <c r="BK146" s="205">
        <f>ROUND(I146*H146,2)</f>
        <v>0</v>
      </c>
      <c r="BL146" s="16" t="s">
        <v>164</v>
      </c>
      <c r="BM146" s="204" t="s">
        <v>246</v>
      </c>
    </row>
    <row r="147" spans="1:65" s="13" customFormat="1" x14ac:dyDescent="0.2">
      <c r="B147" s="213"/>
      <c r="C147" s="214"/>
      <c r="D147" s="211" t="s">
        <v>170</v>
      </c>
      <c r="E147" s="215" t="s">
        <v>1</v>
      </c>
      <c r="F147" s="216" t="s">
        <v>838</v>
      </c>
      <c r="G147" s="214"/>
      <c r="H147" s="217">
        <v>5.0000000000000001E-3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170</v>
      </c>
      <c r="AU147" s="223" t="s">
        <v>95</v>
      </c>
      <c r="AV147" s="13" t="s">
        <v>95</v>
      </c>
      <c r="AW147" s="13" t="s">
        <v>42</v>
      </c>
      <c r="AX147" s="13" t="s">
        <v>93</v>
      </c>
      <c r="AY147" s="223" t="s">
        <v>157</v>
      </c>
    </row>
    <row r="148" spans="1:65" s="2" customFormat="1" ht="66.75" customHeight="1" x14ac:dyDescent="0.2">
      <c r="A148" s="34"/>
      <c r="B148" s="35"/>
      <c r="C148" s="193" t="s">
        <v>239</v>
      </c>
      <c r="D148" s="193" t="s">
        <v>159</v>
      </c>
      <c r="E148" s="194" t="s">
        <v>839</v>
      </c>
      <c r="F148" s="195" t="s">
        <v>840</v>
      </c>
      <c r="G148" s="196" t="s">
        <v>834</v>
      </c>
      <c r="H148" s="197">
        <v>7.4999999999999997E-2</v>
      </c>
      <c r="I148" s="198"/>
      <c r="J148" s="199">
        <f>ROUND(I148*H148,2)</f>
        <v>0</v>
      </c>
      <c r="K148" s="195" t="s">
        <v>805</v>
      </c>
      <c r="L148" s="39"/>
      <c r="M148" s="200" t="s">
        <v>1</v>
      </c>
      <c r="N148" s="201" t="s">
        <v>51</v>
      </c>
      <c r="O148" s="71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164</v>
      </c>
      <c r="AT148" s="204" t="s">
        <v>159</v>
      </c>
      <c r="AU148" s="204" t="s">
        <v>95</v>
      </c>
      <c r="AY148" s="16" t="s">
        <v>157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6" t="s">
        <v>93</v>
      </c>
      <c r="BK148" s="205">
        <f>ROUND(I148*H148,2)</f>
        <v>0</v>
      </c>
      <c r="BL148" s="16" t="s">
        <v>164</v>
      </c>
      <c r="BM148" s="204" t="s">
        <v>259</v>
      </c>
    </row>
    <row r="149" spans="1:65" s="13" customFormat="1" x14ac:dyDescent="0.2">
      <c r="B149" s="213"/>
      <c r="C149" s="214"/>
      <c r="D149" s="211" t="s">
        <v>170</v>
      </c>
      <c r="E149" s="215" t="s">
        <v>1</v>
      </c>
      <c r="F149" s="216" t="s">
        <v>835</v>
      </c>
      <c r="G149" s="214"/>
      <c r="H149" s="217">
        <v>7.4999999999999997E-2</v>
      </c>
      <c r="I149" s="218"/>
      <c r="J149" s="214"/>
      <c r="K149" s="214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170</v>
      </c>
      <c r="AU149" s="223" t="s">
        <v>95</v>
      </c>
      <c r="AV149" s="13" t="s">
        <v>95</v>
      </c>
      <c r="AW149" s="13" t="s">
        <v>42</v>
      </c>
      <c r="AX149" s="13" t="s">
        <v>93</v>
      </c>
      <c r="AY149" s="223" t="s">
        <v>157</v>
      </c>
    </row>
    <row r="150" spans="1:65" s="2" customFormat="1" ht="66.75" customHeight="1" x14ac:dyDescent="0.2">
      <c r="A150" s="34"/>
      <c r="B150" s="35"/>
      <c r="C150" s="193" t="s">
        <v>246</v>
      </c>
      <c r="D150" s="193" t="s">
        <v>159</v>
      </c>
      <c r="E150" s="194" t="s">
        <v>841</v>
      </c>
      <c r="F150" s="195" t="s">
        <v>842</v>
      </c>
      <c r="G150" s="196" t="s">
        <v>834</v>
      </c>
      <c r="H150" s="197">
        <v>5.0000000000000001E-3</v>
      </c>
      <c r="I150" s="198"/>
      <c r="J150" s="199">
        <f>ROUND(I150*H150,2)</f>
        <v>0</v>
      </c>
      <c r="K150" s="195" t="s">
        <v>805</v>
      </c>
      <c r="L150" s="39"/>
      <c r="M150" s="200" t="s">
        <v>1</v>
      </c>
      <c r="N150" s="201" t="s">
        <v>51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164</v>
      </c>
      <c r="AT150" s="204" t="s">
        <v>159</v>
      </c>
      <c r="AU150" s="204" t="s">
        <v>95</v>
      </c>
      <c r="AY150" s="16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93</v>
      </c>
      <c r="BK150" s="205">
        <f>ROUND(I150*H150,2)</f>
        <v>0</v>
      </c>
      <c r="BL150" s="16" t="s">
        <v>164</v>
      </c>
      <c r="BM150" s="204" t="s">
        <v>270</v>
      </c>
    </row>
    <row r="151" spans="1:65" s="13" customFormat="1" x14ac:dyDescent="0.2">
      <c r="B151" s="213"/>
      <c r="C151" s="214"/>
      <c r="D151" s="211" t="s">
        <v>170</v>
      </c>
      <c r="E151" s="215" t="s">
        <v>1</v>
      </c>
      <c r="F151" s="216" t="s">
        <v>838</v>
      </c>
      <c r="G151" s="214"/>
      <c r="H151" s="217">
        <v>5.0000000000000001E-3</v>
      </c>
      <c r="I151" s="218"/>
      <c r="J151" s="214"/>
      <c r="K151" s="214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170</v>
      </c>
      <c r="AU151" s="223" t="s">
        <v>95</v>
      </c>
      <c r="AV151" s="13" t="s">
        <v>95</v>
      </c>
      <c r="AW151" s="13" t="s">
        <v>42</v>
      </c>
      <c r="AX151" s="13" t="s">
        <v>93</v>
      </c>
      <c r="AY151" s="223" t="s">
        <v>157</v>
      </c>
    </row>
    <row r="152" spans="1:65" s="2" customFormat="1" ht="76.349999999999994" customHeight="1" x14ac:dyDescent="0.2">
      <c r="A152" s="34"/>
      <c r="B152" s="35"/>
      <c r="C152" s="193" t="s">
        <v>252</v>
      </c>
      <c r="D152" s="193" t="s">
        <v>159</v>
      </c>
      <c r="E152" s="194" t="s">
        <v>843</v>
      </c>
      <c r="F152" s="195" t="s">
        <v>844</v>
      </c>
      <c r="G152" s="196" t="s">
        <v>162</v>
      </c>
      <c r="H152" s="197">
        <v>8</v>
      </c>
      <c r="I152" s="198"/>
      <c r="J152" s="199">
        <f>ROUND(I152*H152,2)</f>
        <v>0</v>
      </c>
      <c r="K152" s="195" t="s">
        <v>805</v>
      </c>
      <c r="L152" s="39"/>
      <c r="M152" s="200" t="s">
        <v>1</v>
      </c>
      <c r="N152" s="201" t="s">
        <v>51</v>
      </c>
      <c r="O152" s="71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164</v>
      </c>
      <c r="AT152" s="204" t="s">
        <v>159</v>
      </c>
      <c r="AU152" s="204" t="s">
        <v>95</v>
      </c>
      <c r="AY152" s="16" t="s">
        <v>157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6" t="s">
        <v>93</v>
      </c>
      <c r="BK152" s="205">
        <f>ROUND(I152*H152,2)</f>
        <v>0</v>
      </c>
      <c r="BL152" s="16" t="s">
        <v>164</v>
      </c>
      <c r="BM152" s="204" t="s">
        <v>284</v>
      </c>
    </row>
    <row r="153" spans="1:65" s="13" customFormat="1" x14ac:dyDescent="0.2">
      <c r="B153" s="213"/>
      <c r="C153" s="214"/>
      <c r="D153" s="211" t="s">
        <v>170</v>
      </c>
      <c r="E153" s="215" t="s">
        <v>1</v>
      </c>
      <c r="F153" s="216" t="s">
        <v>845</v>
      </c>
      <c r="G153" s="214"/>
      <c r="H153" s="217">
        <v>8</v>
      </c>
      <c r="I153" s="218"/>
      <c r="J153" s="214"/>
      <c r="K153" s="214"/>
      <c r="L153" s="219"/>
      <c r="M153" s="220"/>
      <c r="N153" s="221"/>
      <c r="O153" s="221"/>
      <c r="P153" s="221"/>
      <c r="Q153" s="221"/>
      <c r="R153" s="221"/>
      <c r="S153" s="221"/>
      <c r="T153" s="222"/>
      <c r="AT153" s="223" t="s">
        <v>170</v>
      </c>
      <c r="AU153" s="223" t="s">
        <v>95</v>
      </c>
      <c r="AV153" s="13" t="s">
        <v>95</v>
      </c>
      <c r="AW153" s="13" t="s">
        <v>42</v>
      </c>
      <c r="AX153" s="13" t="s">
        <v>93</v>
      </c>
      <c r="AY153" s="223" t="s">
        <v>157</v>
      </c>
    </row>
    <row r="154" spans="1:65" s="2" customFormat="1" ht="16.5" customHeight="1" x14ac:dyDescent="0.2">
      <c r="A154" s="34"/>
      <c r="B154" s="35"/>
      <c r="C154" s="235" t="s">
        <v>259</v>
      </c>
      <c r="D154" s="235" t="s">
        <v>253</v>
      </c>
      <c r="E154" s="236" t="s">
        <v>846</v>
      </c>
      <c r="F154" s="237" t="s">
        <v>847</v>
      </c>
      <c r="G154" s="238" t="s">
        <v>287</v>
      </c>
      <c r="H154" s="239">
        <v>2</v>
      </c>
      <c r="I154" s="257"/>
      <c r="J154" s="241">
        <f>ROUND(I154*H154,2)</f>
        <v>0</v>
      </c>
      <c r="K154" s="237" t="s">
        <v>805</v>
      </c>
      <c r="L154" s="242"/>
      <c r="M154" s="243" t="s">
        <v>1</v>
      </c>
      <c r="N154" s="244" t="s">
        <v>51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218</v>
      </c>
      <c r="AT154" s="204" t="s">
        <v>253</v>
      </c>
      <c r="AU154" s="204" t="s">
        <v>95</v>
      </c>
      <c r="AY154" s="16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93</v>
      </c>
      <c r="BK154" s="205">
        <f>ROUND(I154*H154,2)</f>
        <v>0</v>
      </c>
      <c r="BL154" s="16" t="s">
        <v>164</v>
      </c>
      <c r="BM154" s="204" t="s">
        <v>295</v>
      </c>
    </row>
    <row r="155" spans="1:65" s="2" customFormat="1" ht="19.5" x14ac:dyDescent="0.2">
      <c r="A155" s="34"/>
      <c r="B155" s="35"/>
      <c r="C155" s="36"/>
      <c r="D155" s="211" t="s">
        <v>168</v>
      </c>
      <c r="E155" s="36"/>
      <c r="F155" s="212" t="s">
        <v>822</v>
      </c>
      <c r="G155" s="36"/>
      <c r="H155" s="36"/>
      <c r="I155" s="208"/>
      <c r="J155" s="36"/>
      <c r="K155" s="36"/>
      <c r="L155" s="39"/>
      <c r="M155" s="209"/>
      <c r="N155" s="210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168</v>
      </c>
      <c r="AU155" s="16" t="s">
        <v>95</v>
      </c>
    </row>
    <row r="156" spans="1:65" s="13" customFormat="1" x14ac:dyDescent="0.2">
      <c r="B156" s="213"/>
      <c r="C156" s="214"/>
      <c r="D156" s="211" t="s">
        <v>170</v>
      </c>
      <c r="E156" s="215" t="s">
        <v>1</v>
      </c>
      <c r="F156" s="216" t="s">
        <v>95</v>
      </c>
      <c r="G156" s="214"/>
      <c r="H156" s="217">
        <v>2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170</v>
      </c>
      <c r="AU156" s="223" t="s">
        <v>95</v>
      </c>
      <c r="AV156" s="13" t="s">
        <v>95</v>
      </c>
      <c r="AW156" s="13" t="s">
        <v>42</v>
      </c>
      <c r="AX156" s="13" t="s">
        <v>93</v>
      </c>
      <c r="AY156" s="223" t="s">
        <v>157</v>
      </c>
    </row>
    <row r="157" spans="1:65" s="2" customFormat="1" ht="76.349999999999994" customHeight="1" x14ac:dyDescent="0.2">
      <c r="A157" s="34"/>
      <c r="B157" s="35"/>
      <c r="C157" s="193" t="s">
        <v>8</v>
      </c>
      <c r="D157" s="193" t="s">
        <v>159</v>
      </c>
      <c r="E157" s="194" t="s">
        <v>848</v>
      </c>
      <c r="F157" s="195" t="s">
        <v>849</v>
      </c>
      <c r="G157" s="196" t="s">
        <v>162</v>
      </c>
      <c r="H157" s="197">
        <v>340</v>
      </c>
      <c r="I157" s="198"/>
      <c r="J157" s="199">
        <f>ROUND(I157*H157,2)</f>
        <v>0</v>
      </c>
      <c r="K157" s="195" t="s">
        <v>805</v>
      </c>
      <c r="L157" s="39"/>
      <c r="M157" s="200" t="s">
        <v>1</v>
      </c>
      <c r="N157" s="201" t="s">
        <v>51</v>
      </c>
      <c r="O157" s="71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164</v>
      </c>
      <c r="AT157" s="204" t="s">
        <v>159</v>
      </c>
      <c r="AU157" s="204" t="s">
        <v>95</v>
      </c>
      <c r="AY157" s="16" t="s">
        <v>157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6" t="s">
        <v>93</v>
      </c>
      <c r="BK157" s="205">
        <f>ROUND(I157*H157,2)</f>
        <v>0</v>
      </c>
      <c r="BL157" s="16" t="s">
        <v>164</v>
      </c>
      <c r="BM157" s="204" t="s">
        <v>308</v>
      </c>
    </row>
    <row r="158" spans="1:65" s="13" customFormat="1" x14ac:dyDescent="0.2">
      <c r="B158" s="213"/>
      <c r="C158" s="214"/>
      <c r="D158" s="211" t="s">
        <v>170</v>
      </c>
      <c r="E158" s="215" t="s">
        <v>1</v>
      </c>
      <c r="F158" s="216" t="s">
        <v>850</v>
      </c>
      <c r="G158" s="214"/>
      <c r="H158" s="217">
        <v>340</v>
      </c>
      <c r="I158" s="218"/>
      <c r="J158" s="214"/>
      <c r="K158" s="214"/>
      <c r="L158" s="219"/>
      <c r="M158" s="220"/>
      <c r="N158" s="221"/>
      <c r="O158" s="221"/>
      <c r="P158" s="221"/>
      <c r="Q158" s="221"/>
      <c r="R158" s="221"/>
      <c r="S158" s="221"/>
      <c r="T158" s="222"/>
      <c r="AT158" s="223" t="s">
        <v>170</v>
      </c>
      <c r="AU158" s="223" t="s">
        <v>95</v>
      </c>
      <c r="AV158" s="13" t="s">
        <v>95</v>
      </c>
      <c r="AW158" s="13" t="s">
        <v>42</v>
      </c>
      <c r="AX158" s="13" t="s">
        <v>93</v>
      </c>
      <c r="AY158" s="223" t="s">
        <v>157</v>
      </c>
    </row>
    <row r="159" spans="1:65" s="2" customFormat="1" ht="21.75" customHeight="1" x14ac:dyDescent="0.2">
      <c r="A159" s="34"/>
      <c r="B159" s="35"/>
      <c r="C159" s="235" t="s">
        <v>270</v>
      </c>
      <c r="D159" s="235" t="s">
        <v>253</v>
      </c>
      <c r="E159" s="236" t="s">
        <v>851</v>
      </c>
      <c r="F159" s="237" t="s">
        <v>852</v>
      </c>
      <c r="G159" s="238" t="s">
        <v>287</v>
      </c>
      <c r="H159" s="239">
        <v>3</v>
      </c>
      <c r="I159" s="257"/>
      <c r="J159" s="241">
        <f>ROUND(I159*H159,2)</f>
        <v>0</v>
      </c>
      <c r="K159" s="237" t="s">
        <v>805</v>
      </c>
      <c r="L159" s="242"/>
      <c r="M159" s="243" t="s">
        <v>1</v>
      </c>
      <c r="N159" s="244" t="s">
        <v>51</v>
      </c>
      <c r="O159" s="71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218</v>
      </c>
      <c r="AT159" s="204" t="s">
        <v>253</v>
      </c>
      <c r="AU159" s="204" t="s">
        <v>95</v>
      </c>
      <c r="AY159" s="16" t="s">
        <v>157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6" t="s">
        <v>93</v>
      </c>
      <c r="BK159" s="205">
        <f>ROUND(I159*H159,2)</f>
        <v>0</v>
      </c>
      <c r="BL159" s="16" t="s">
        <v>164</v>
      </c>
      <c r="BM159" s="204" t="s">
        <v>321</v>
      </c>
    </row>
    <row r="160" spans="1:65" s="2" customFormat="1" ht="19.5" x14ac:dyDescent="0.2">
      <c r="A160" s="34"/>
      <c r="B160" s="35"/>
      <c r="C160" s="36"/>
      <c r="D160" s="211" t="s">
        <v>168</v>
      </c>
      <c r="E160" s="36"/>
      <c r="F160" s="212" t="s">
        <v>822</v>
      </c>
      <c r="G160" s="36"/>
      <c r="H160" s="36"/>
      <c r="I160" s="208"/>
      <c r="J160" s="36"/>
      <c r="K160" s="36"/>
      <c r="L160" s="39"/>
      <c r="M160" s="209"/>
      <c r="N160" s="210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168</v>
      </c>
      <c r="AU160" s="16" t="s">
        <v>95</v>
      </c>
    </row>
    <row r="161" spans="1:65" s="13" customFormat="1" x14ac:dyDescent="0.2">
      <c r="B161" s="213"/>
      <c r="C161" s="214"/>
      <c r="D161" s="211" t="s">
        <v>170</v>
      </c>
      <c r="E161" s="215" t="s">
        <v>1</v>
      </c>
      <c r="F161" s="216" t="s">
        <v>853</v>
      </c>
      <c r="G161" s="214"/>
      <c r="H161" s="217">
        <v>3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170</v>
      </c>
      <c r="AU161" s="223" t="s">
        <v>95</v>
      </c>
      <c r="AV161" s="13" t="s">
        <v>95</v>
      </c>
      <c r="AW161" s="13" t="s">
        <v>42</v>
      </c>
      <c r="AX161" s="13" t="s">
        <v>93</v>
      </c>
      <c r="AY161" s="223" t="s">
        <v>157</v>
      </c>
    </row>
    <row r="162" spans="1:65" s="2" customFormat="1" ht="21.75" customHeight="1" x14ac:dyDescent="0.2">
      <c r="A162" s="34"/>
      <c r="B162" s="35"/>
      <c r="C162" s="235" t="s">
        <v>278</v>
      </c>
      <c r="D162" s="235" t="s">
        <v>253</v>
      </c>
      <c r="E162" s="236" t="s">
        <v>854</v>
      </c>
      <c r="F162" s="237" t="s">
        <v>855</v>
      </c>
      <c r="G162" s="238" t="s">
        <v>287</v>
      </c>
      <c r="H162" s="239">
        <v>574</v>
      </c>
      <c r="I162" s="240"/>
      <c r="J162" s="241">
        <f>ROUND(I162*H162,2)</f>
        <v>0</v>
      </c>
      <c r="K162" s="237" t="s">
        <v>805</v>
      </c>
      <c r="L162" s="242"/>
      <c r="M162" s="243" t="s">
        <v>1</v>
      </c>
      <c r="N162" s="244" t="s">
        <v>51</v>
      </c>
      <c r="O162" s="71"/>
      <c r="P162" s="202">
        <f>O162*H162</f>
        <v>0</v>
      </c>
      <c r="Q162" s="202">
        <v>1.8000000000000001E-4</v>
      </c>
      <c r="R162" s="202">
        <f>Q162*H162</f>
        <v>0.10332000000000001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218</v>
      </c>
      <c r="AT162" s="204" t="s">
        <v>253</v>
      </c>
      <c r="AU162" s="204" t="s">
        <v>95</v>
      </c>
      <c r="AY162" s="16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93</v>
      </c>
      <c r="BK162" s="205">
        <f>ROUND(I162*H162,2)</f>
        <v>0</v>
      </c>
      <c r="BL162" s="16" t="s">
        <v>164</v>
      </c>
      <c r="BM162" s="204" t="s">
        <v>856</v>
      </c>
    </row>
    <row r="163" spans="1:65" s="13" customFormat="1" x14ac:dyDescent="0.2">
      <c r="B163" s="213"/>
      <c r="C163" s="214"/>
      <c r="D163" s="211" t="s">
        <v>170</v>
      </c>
      <c r="E163" s="215" t="s">
        <v>1</v>
      </c>
      <c r="F163" s="216" t="s">
        <v>857</v>
      </c>
      <c r="G163" s="214"/>
      <c r="H163" s="217">
        <v>574</v>
      </c>
      <c r="I163" s="218"/>
      <c r="J163" s="214"/>
      <c r="K163" s="214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170</v>
      </c>
      <c r="AU163" s="223" t="s">
        <v>95</v>
      </c>
      <c r="AV163" s="13" t="s">
        <v>95</v>
      </c>
      <c r="AW163" s="13" t="s">
        <v>42</v>
      </c>
      <c r="AX163" s="13" t="s">
        <v>93</v>
      </c>
      <c r="AY163" s="223" t="s">
        <v>157</v>
      </c>
    </row>
    <row r="164" spans="1:65" s="2" customFormat="1" ht="21.75" customHeight="1" x14ac:dyDescent="0.2">
      <c r="A164" s="34"/>
      <c r="B164" s="35"/>
      <c r="C164" s="235" t="s">
        <v>284</v>
      </c>
      <c r="D164" s="235" t="s">
        <v>253</v>
      </c>
      <c r="E164" s="236" t="s">
        <v>858</v>
      </c>
      <c r="F164" s="237" t="s">
        <v>859</v>
      </c>
      <c r="G164" s="238" t="s">
        <v>287</v>
      </c>
      <c r="H164" s="239">
        <v>410</v>
      </c>
      <c r="I164" s="240"/>
      <c r="J164" s="241">
        <f>ROUND(I164*H164,2)</f>
        <v>0</v>
      </c>
      <c r="K164" s="237" t="s">
        <v>805</v>
      </c>
      <c r="L164" s="242"/>
      <c r="M164" s="243" t="s">
        <v>1</v>
      </c>
      <c r="N164" s="244" t="s">
        <v>51</v>
      </c>
      <c r="O164" s="71"/>
      <c r="P164" s="202">
        <f>O164*H164</f>
        <v>0</v>
      </c>
      <c r="Q164" s="202">
        <v>2.1000000000000001E-4</v>
      </c>
      <c r="R164" s="202">
        <f>Q164*H164</f>
        <v>8.610000000000001E-2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218</v>
      </c>
      <c r="AT164" s="204" t="s">
        <v>253</v>
      </c>
      <c r="AU164" s="204" t="s">
        <v>95</v>
      </c>
      <c r="AY164" s="16" t="s">
        <v>157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6" t="s">
        <v>93</v>
      </c>
      <c r="BK164" s="205">
        <f>ROUND(I164*H164,2)</f>
        <v>0</v>
      </c>
      <c r="BL164" s="16" t="s">
        <v>164</v>
      </c>
      <c r="BM164" s="204" t="s">
        <v>860</v>
      </c>
    </row>
    <row r="165" spans="1:65" s="13" customFormat="1" x14ac:dyDescent="0.2">
      <c r="B165" s="213"/>
      <c r="C165" s="214"/>
      <c r="D165" s="211" t="s">
        <v>170</v>
      </c>
      <c r="E165" s="215" t="s">
        <v>1</v>
      </c>
      <c r="F165" s="216" t="s">
        <v>861</v>
      </c>
      <c r="G165" s="214"/>
      <c r="H165" s="217">
        <v>410</v>
      </c>
      <c r="I165" s="218"/>
      <c r="J165" s="214"/>
      <c r="K165" s="214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170</v>
      </c>
      <c r="AU165" s="223" t="s">
        <v>95</v>
      </c>
      <c r="AV165" s="13" t="s">
        <v>95</v>
      </c>
      <c r="AW165" s="13" t="s">
        <v>42</v>
      </c>
      <c r="AX165" s="13" t="s">
        <v>93</v>
      </c>
      <c r="AY165" s="223" t="s">
        <v>157</v>
      </c>
    </row>
    <row r="166" spans="1:65" s="2" customFormat="1" ht="24.2" customHeight="1" x14ac:dyDescent="0.2">
      <c r="A166" s="34"/>
      <c r="B166" s="35"/>
      <c r="C166" s="235" t="s">
        <v>290</v>
      </c>
      <c r="D166" s="235" t="s">
        <v>253</v>
      </c>
      <c r="E166" s="236" t="s">
        <v>862</v>
      </c>
      <c r="F166" s="237" t="s">
        <v>863</v>
      </c>
      <c r="G166" s="238" t="s">
        <v>287</v>
      </c>
      <c r="H166" s="239">
        <v>55</v>
      </c>
      <c r="I166" s="240"/>
      <c r="J166" s="241">
        <f>ROUND(I166*H166,2)</f>
        <v>0</v>
      </c>
      <c r="K166" s="237" t="s">
        <v>805</v>
      </c>
      <c r="L166" s="242"/>
      <c r="M166" s="243" t="s">
        <v>1</v>
      </c>
      <c r="N166" s="244" t="s">
        <v>51</v>
      </c>
      <c r="O166" s="71"/>
      <c r="P166" s="202">
        <f>O166*H166</f>
        <v>0</v>
      </c>
      <c r="Q166" s="202">
        <v>1.1100000000000001E-3</v>
      </c>
      <c r="R166" s="202">
        <f>Q166*H166</f>
        <v>6.1050000000000007E-2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218</v>
      </c>
      <c r="AT166" s="204" t="s">
        <v>253</v>
      </c>
      <c r="AU166" s="204" t="s">
        <v>95</v>
      </c>
      <c r="AY166" s="16" t="s">
        <v>157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6" t="s">
        <v>93</v>
      </c>
      <c r="BK166" s="205">
        <f>ROUND(I166*H166,2)</f>
        <v>0</v>
      </c>
      <c r="BL166" s="16" t="s">
        <v>164</v>
      </c>
      <c r="BM166" s="204" t="s">
        <v>864</v>
      </c>
    </row>
    <row r="167" spans="1:65" s="13" customFormat="1" x14ac:dyDescent="0.2">
      <c r="B167" s="213"/>
      <c r="C167" s="214"/>
      <c r="D167" s="211" t="s">
        <v>170</v>
      </c>
      <c r="E167" s="215" t="s">
        <v>1</v>
      </c>
      <c r="F167" s="216" t="s">
        <v>865</v>
      </c>
      <c r="G167" s="214"/>
      <c r="H167" s="217">
        <v>55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170</v>
      </c>
      <c r="AU167" s="223" t="s">
        <v>95</v>
      </c>
      <c r="AV167" s="13" t="s">
        <v>95</v>
      </c>
      <c r="AW167" s="13" t="s">
        <v>42</v>
      </c>
      <c r="AX167" s="13" t="s">
        <v>93</v>
      </c>
      <c r="AY167" s="223" t="s">
        <v>157</v>
      </c>
    </row>
    <row r="168" spans="1:65" s="2" customFormat="1" ht="24.2" customHeight="1" x14ac:dyDescent="0.2">
      <c r="A168" s="34"/>
      <c r="B168" s="35"/>
      <c r="C168" s="235" t="s">
        <v>295</v>
      </c>
      <c r="D168" s="235" t="s">
        <v>253</v>
      </c>
      <c r="E168" s="236" t="s">
        <v>866</v>
      </c>
      <c r="F168" s="237" t="s">
        <v>867</v>
      </c>
      <c r="G168" s="238" t="s">
        <v>287</v>
      </c>
      <c r="H168" s="239">
        <v>45</v>
      </c>
      <c r="I168" s="240"/>
      <c r="J168" s="241">
        <f>ROUND(I168*H168,2)</f>
        <v>0</v>
      </c>
      <c r="K168" s="237" t="s">
        <v>805</v>
      </c>
      <c r="L168" s="242"/>
      <c r="M168" s="243" t="s">
        <v>1</v>
      </c>
      <c r="N168" s="244" t="s">
        <v>51</v>
      </c>
      <c r="O168" s="71"/>
      <c r="P168" s="202">
        <f>O168*H168</f>
        <v>0</v>
      </c>
      <c r="Q168" s="202">
        <v>1.23E-3</v>
      </c>
      <c r="R168" s="202">
        <f>Q168*H168</f>
        <v>5.5349999999999996E-2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218</v>
      </c>
      <c r="AT168" s="204" t="s">
        <v>253</v>
      </c>
      <c r="AU168" s="204" t="s">
        <v>95</v>
      </c>
      <c r="AY168" s="16" t="s">
        <v>157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6" t="s">
        <v>93</v>
      </c>
      <c r="BK168" s="205">
        <f>ROUND(I168*H168,2)</f>
        <v>0</v>
      </c>
      <c r="BL168" s="16" t="s">
        <v>164</v>
      </c>
      <c r="BM168" s="204" t="s">
        <v>868</v>
      </c>
    </row>
    <row r="169" spans="1:65" s="13" customFormat="1" x14ac:dyDescent="0.2">
      <c r="B169" s="213"/>
      <c r="C169" s="214"/>
      <c r="D169" s="211" t="s">
        <v>170</v>
      </c>
      <c r="E169" s="215" t="s">
        <v>1</v>
      </c>
      <c r="F169" s="216" t="s">
        <v>869</v>
      </c>
      <c r="G169" s="214"/>
      <c r="H169" s="217">
        <v>45</v>
      </c>
      <c r="I169" s="218"/>
      <c r="J169" s="214"/>
      <c r="K169" s="214"/>
      <c r="L169" s="219"/>
      <c r="M169" s="220"/>
      <c r="N169" s="221"/>
      <c r="O169" s="221"/>
      <c r="P169" s="221"/>
      <c r="Q169" s="221"/>
      <c r="R169" s="221"/>
      <c r="S169" s="221"/>
      <c r="T169" s="222"/>
      <c r="AT169" s="223" t="s">
        <v>170</v>
      </c>
      <c r="AU169" s="223" t="s">
        <v>95</v>
      </c>
      <c r="AV169" s="13" t="s">
        <v>95</v>
      </c>
      <c r="AW169" s="13" t="s">
        <v>42</v>
      </c>
      <c r="AX169" s="13" t="s">
        <v>93</v>
      </c>
      <c r="AY169" s="223" t="s">
        <v>157</v>
      </c>
    </row>
    <row r="170" spans="1:65" s="2" customFormat="1" ht="24.2" customHeight="1" x14ac:dyDescent="0.2">
      <c r="A170" s="34"/>
      <c r="B170" s="35"/>
      <c r="C170" s="193" t="s">
        <v>7</v>
      </c>
      <c r="D170" s="193" t="s">
        <v>159</v>
      </c>
      <c r="E170" s="194" t="s">
        <v>870</v>
      </c>
      <c r="F170" s="195" t="s">
        <v>871</v>
      </c>
      <c r="G170" s="196" t="s">
        <v>834</v>
      </c>
      <c r="H170" s="197">
        <v>1.8</v>
      </c>
      <c r="I170" s="198"/>
      <c r="J170" s="199">
        <f>ROUND(I170*H170,2)</f>
        <v>0</v>
      </c>
      <c r="K170" s="195" t="s">
        <v>1</v>
      </c>
      <c r="L170" s="39"/>
      <c r="M170" s="200" t="s">
        <v>1</v>
      </c>
      <c r="N170" s="201" t="s">
        <v>51</v>
      </c>
      <c r="O170" s="71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164</v>
      </c>
      <c r="AT170" s="204" t="s">
        <v>159</v>
      </c>
      <c r="AU170" s="204" t="s">
        <v>95</v>
      </c>
      <c r="AY170" s="16" t="s">
        <v>157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6" t="s">
        <v>93</v>
      </c>
      <c r="BK170" s="205">
        <f>ROUND(I170*H170,2)</f>
        <v>0</v>
      </c>
      <c r="BL170" s="16" t="s">
        <v>164</v>
      </c>
      <c r="BM170" s="204" t="s">
        <v>872</v>
      </c>
    </row>
    <row r="171" spans="1:65" s="2" customFormat="1" ht="78" x14ac:dyDescent="0.2">
      <c r="A171" s="34"/>
      <c r="B171" s="35"/>
      <c r="C171" s="36"/>
      <c r="D171" s="211" t="s">
        <v>807</v>
      </c>
      <c r="E171" s="36"/>
      <c r="F171" s="212" t="s">
        <v>873</v>
      </c>
      <c r="G171" s="36"/>
      <c r="H171" s="36"/>
      <c r="I171" s="208"/>
      <c r="J171" s="36"/>
      <c r="K171" s="36"/>
      <c r="L171" s="39"/>
      <c r="M171" s="209"/>
      <c r="N171" s="210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807</v>
      </c>
      <c r="AU171" s="16" t="s">
        <v>95</v>
      </c>
    </row>
    <row r="172" spans="1:65" s="2" customFormat="1" ht="29.25" x14ac:dyDescent="0.2">
      <c r="A172" s="34"/>
      <c r="B172" s="35"/>
      <c r="C172" s="36"/>
      <c r="D172" s="211" t="s">
        <v>168</v>
      </c>
      <c r="E172" s="36"/>
      <c r="F172" s="212" t="s">
        <v>874</v>
      </c>
      <c r="G172" s="36"/>
      <c r="H172" s="36"/>
      <c r="I172" s="208"/>
      <c r="J172" s="36"/>
      <c r="K172" s="36"/>
      <c r="L172" s="39"/>
      <c r="M172" s="209"/>
      <c r="N172" s="21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6" t="s">
        <v>168</v>
      </c>
      <c r="AU172" s="16" t="s">
        <v>95</v>
      </c>
    </row>
    <row r="173" spans="1:65" s="2" customFormat="1" ht="16.5" customHeight="1" x14ac:dyDescent="0.2">
      <c r="A173" s="34"/>
      <c r="B173" s="35"/>
      <c r="C173" s="193" t="s">
        <v>308</v>
      </c>
      <c r="D173" s="193" t="s">
        <v>159</v>
      </c>
      <c r="E173" s="194" t="s">
        <v>875</v>
      </c>
      <c r="F173" s="195" t="s">
        <v>876</v>
      </c>
      <c r="G173" s="196" t="s">
        <v>187</v>
      </c>
      <c r="H173" s="197">
        <v>70</v>
      </c>
      <c r="I173" s="198"/>
      <c r="J173" s="199">
        <f>ROUND(I173*H173,2)</f>
        <v>0</v>
      </c>
      <c r="K173" s="195" t="s">
        <v>805</v>
      </c>
      <c r="L173" s="39"/>
      <c r="M173" s="200" t="s">
        <v>1</v>
      </c>
      <c r="N173" s="201" t="s">
        <v>51</v>
      </c>
      <c r="O173" s="71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164</v>
      </c>
      <c r="AT173" s="204" t="s">
        <v>159</v>
      </c>
      <c r="AU173" s="204" t="s">
        <v>95</v>
      </c>
      <c r="AY173" s="16" t="s">
        <v>157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6" t="s">
        <v>93</v>
      </c>
      <c r="BK173" s="205">
        <f>ROUND(I173*H173,2)</f>
        <v>0</v>
      </c>
      <c r="BL173" s="16" t="s">
        <v>164</v>
      </c>
      <c r="BM173" s="204" t="s">
        <v>877</v>
      </c>
    </row>
    <row r="174" spans="1:65" s="2" customFormat="1" ht="48.75" x14ac:dyDescent="0.2">
      <c r="A174" s="34"/>
      <c r="B174" s="35"/>
      <c r="C174" s="36"/>
      <c r="D174" s="211" t="s">
        <v>807</v>
      </c>
      <c r="E174" s="36"/>
      <c r="F174" s="212" t="s">
        <v>878</v>
      </c>
      <c r="G174" s="36"/>
      <c r="H174" s="36"/>
      <c r="I174" s="208"/>
      <c r="J174" s="36"/>
      <c r="K174" s="36"/>
      <c r="L174" s="39"/>
      <c r="M174" s="209"/>
      <c r="N174" s="210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807</v>
      </c>
      <c r="AU174" s="16" t="s">
        <v>95</v>
      </c>
    </row>
    <row r="175" spans="1:65" s="2" customFormat="1" ht="16.5" customHeight="1" x14ac:dyDescent="0.2">
      <c r="A175" s="34"/>
      <c r="B175" s="35"/>
      <c r="C175" s="235" t="s">
        <v>315</v>
      </c>
      <c r="D175" s="235" t="s">
        <v>253</v>
      </c>
      <c r="E175" s="236" t="s">
        <v>814</v>
      </c>
      <c r="F175" s="237" t="s">
        <v>815</v>
      </c>
      <c r="G175" s="238" t="s">
        <v>212</v>
      </c>
      <c r="H175" s="239">
        <v>126</v>
      </c>
      <c r="I175" s="240"/>
      <c r="J175" s="241">
        <f>ROUND(I175*H175,2)</f>
        <v>0</v>
      </c>
      <c r="K175" s="237" t="s">
        <v>805</v>
      </c>
      <c r="L175" s="242"/>
      <c r="M175" s="243" t="s">
        <v>1</v>
      </c>
      <c r="N175" s="244" t="s">
        <v>51</v>
      </c>
      <c r="O175" s="71"/>
      <c r="P175" s="202">
        <f>O175*H175</f>
        <v>0</v>
      </c>
      <c r="Q175" s="202">
        <v>1</v>
      </c>
      <c r="R175" s="202">
        <f>Q175*H175</f>
        <v>126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218</v>
      </c>
      <c r="AT175" s="204" t="s">
        <v>253</v>
      </c>
      <c r="AU175" s="204" t="s">
        <v>95</v>
      </c>
      <c r="AY175" s="16" t="s">
        <v>157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6" t="s">
        <v>93</v>
      </c>
      <c r="BK175" s="205">
        <f>ROUND(I175*H175,2)</f>
        <v>0</v>
      </c>
      <c r="BL175" s="16" t="s">
        <v>164</v>
      </c>
      <c r="BM175" s="204" t="s">
        <v>879</v>
      </c>
    </row>
    <row r="176" spans="1:65" s="2" customFormat="1" ht="76.349999999999994" customHeight="1" x14ac:dyDescent="0.2">
      <c r="A176" s="34"/>
      <c r="B176" s="35"/>
      <c r="C176" s="193" t="s">
        <v>321</v>
      </c>
      <c r="D176" s="193" t="s">
        <v>159</v>
      </c>
      <c r="E176" s="194" t="s">
        <v>880</v>
      </c>
      <c r="F176" s="195" t="s">
        <v>881</v>
      </c>
      <c r="G176" s="196" t="s">
        <v>882</v>
      </c>
      <c r="H176" s="197">
        <v>12</v>
      </c>
      <c r="I176" s="198"/>
      <c r="J176" s="199">
        <f>ROUND(I176*H176,2)</f>
        <v>0</v>
      </c>
      <c r="K176" s="195" t="s">
        <v>805</v>
      </c>
      <c r="L176" s="39"/>
      <c r="M176" s="200" t="s">
        <v>1</v>
      </c>
      <c r="N176" s="201" t="s">
        <v>51</v>
      </c>
      <c r="O176" s="71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164</v>
      </c>
      <c r="AT176" s="204" t="s">
        <v>159</v>
      </c>
      <c r="AU176" s="204" t="s">
        <v>95</v>
      </c>
      <c r="AY176" s="16" t="s">
        <v>157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6" t="s">
        <v>93</v>
      </c>
      <c r="BK176" s="205">
        <f>ROUND(I176*H176,2)</f>
        <v>0</v>
      </c>
      <c r="BL176" s="16" t="s">
        <v>164</v>
      </c>
      <c r="BM176" s="204" t="s">
        <v>338</v>
      </c>
    </row>
    <row r="177" spans="1:65" s="13" customFormat="1" x14ac:dyDescent="0.2">
      <c r="B177" s="213"/>
      <c r="C177" s="214"/>
      <c r="D177" s="211" t="s">
        <v>170</v>
      </c>
      <c r="E177" s="215" t="s">
        <v>1</v>
      </c>
      <c r="F177" s="216" t="s">
        <v>246</v>
      </c>
      <c r="G177" s="214"/>
      <c r="H177" s="217">
        <v>12</v>
      </c>
      <c r="I177" s="218"/>
      <c r="J177" s="214"/>
      <c r="K177" s="214"/>
      <c r="L177" s="219"/>
      <c r="M177" s="220"/>
      <c r="N177" s="221"/>
      <c r="O177" s="221"/>
      <c r="P177" s="221"/>
      <c r="Q177" s="221"/>
      <c r="R177" s="221"/>
      <c r="S177" s="221"/>
      <c r="T177" s="222"/>
      <c r="AT177" s="223" t="s">
        <v>170</v>
      </c>
      <c r="AU177" s="223" t="s">
        <v>95</v>
      </c>
      <c r="AV177" s="13" t="s">
        <v>95</v>
      </c>
      <c r="AW177" s="13" t="s">
        <v>42</v>
      </c>
      <c r="AX177" s="13" t="s">
        <v>93</v>
      </c>
      <c r="AY177" s="223" t="s">
        <v>157</v>
      </c>
    </row>
    <row r="178" spans="1:65" s="2" customFormat="1" ht="78" customHeight="1" x14ac:dyDescent="0.2">
      <c r="A178" s="34"/>
      <c r="B178" s="35"/>
      <c r="C178" s="193" t="s">
        <v>326</v>
      </c>
      <c r="D178" s="193" t="s">
        <v>159</v>
      </c>
      <c r="E178" s="194" t="s">
        <v>883</v>
      </c>
      <c r="F178" s="195" t="s">
        <v>884</v>
      </c>
      <c r="G178" s="196" t="s">
        <v>162</v>
      </c>
      <c r="H178" s="197">
        <v>500</v>
      </c>
      <c r="I178" s="198"/>
      <c r="J178" s="199">
        <f>ROUND(I178*H178,2)</f>
        <v>0</v>
      </c>
      <c r="K178" s="195" t="s">
        <v>805</v>
      </c>
      <c r="L178" s="39"/>
      <c r="M178" s="200" t="s">
        <v>1</v>
      </c>
      <c r="N178" s="201" t="s">
        <v>51</v>
      </c>
      <c r="O178" s="71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164</v>
      </c>
      <c r="AT178" s="204" t="s">
        <v>159</v>
      </c>
      <c r="AU178" s="204" t="s">
        <v>95</v>
      </c>
      <c r="AY178" s="16" t="s">
        <v>157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6" t="s">
        <v>93</v>
      </c>
      <c r="BK178" s="205">
        <f>ROUND(I178*H178,2)</f>
        <v>0</v>
      </c>
      <c r="BL178" s="16" t="s">
        <v>164</v>
      </c>
      <c r="BM178" s="204" t="s">
        <v>346</v>
      </c>
    </row>
    <row r="179" spans="1:65" s="13" customFormat="1" x14ac:dyDescent="0.2">
      <c r="B179" s="213"/>
      <c r="C179" s="214"/>
      <c r="D179" s="211" t="s">
        <v>170</v>
      </c>
      <c r="E179" s="215" t="s">
        <v>1</v>
      </c>
      <c r="F179" s="216" t="s">
        <v>885</v>
      </c>
      <c r="G179" s="214"/>
      <c r="H179" s="217">
        <v>340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170</v>
      </c>
      <c r="AU179" s="223" t="s">
        <v>95</v>
      </c>
      <c r="AV179" s="13" t="s">
        <v>95</v>
      </c>
      <c r="AW179" s="13" t="s">
        <v>42</v>
      </c>
      <c r="AX179" s="13" t="s">
        <v>86</v>
      </c>
      <c r="AY179" s="223" t="s">
        <v>157</v>
      </c>
    </row>
    <row r="180" spans="1:65" s="13" customFormat="1" x14ac:dyDescent="0.2">
      <c r="B180" s="213"/>
      <c r="C180" s="214"/>
      <c r="D180" s="211" t="s">
        <v>170</v>
      </c>
      <c r="E180" s="215" t="s">
        <v>1</v>
      </c>
      <c r="F180" s="216" t="s">
        <v>886</v>
      </c>
      <c r="G180" s="214"/>
      <c r="H180" s="217">
        <v>160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170</v>
      </c>
      <c r="AU180" s="223" t="s">
        <v>95</v>
      </c>
      <c r="AV180" s="13" t="s">
        <v>95</v>
      </c>
      <c r="AW180" s="13" t="s">
        <v>42</v>
      </c>
      <c r="AX180" s="13" t="s">
        <v>86</v>
      </c>
      <c r="AY180" s="223" t="s">
        <v>157</v>
      </c>
    </row>
    <row r="181" spans="1:65" s="14" customFormat="1" x14ac:dyDescent="0.2">
      <c r="B181" s="224"/>
      <c r="C181" s="225"/>
      <c r="D181" s="211" t="s">
        <v>170</v>
      </c>
      <c r="E181" s="226" t="s">
        <v>1</v>
      </c>
      <c r="F181" s="227" t="s">
        <v>194</v>
      </c>
      <c r="G181" s="225"/>
      <c r="H181" s="228">
        <v>500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170</v>
      </c>
      <c r="AU181" s="234" t="s">
        <v>95</v>
      </c>
      <c r="AV181" s="14" t="s">
        <v>164</v>
      </c>
      <c r="AW181" s="14" t="s">
        <v>42</v>
      </c>
      <c r="AX181" s="14" t="s">
        <v>93</v>
      </c>
      <c r="AY181" s="234" t="s">
        <v>157</v>
      </c>
    </row>
    <row r="182" spans="1:65" s="2" customFormat="1" ht="76.349999999999994" customHeight="1" x14ac:dyDescent="0.2">
      <c r="A182" s="34"/>
      <c r="B182" s="35"/>
      <c r="C182" s="193" t="s">
        <v>329</v>
      </c>
      <c r="D182" s="193" t="s">
        <v>159</v>
      </c>
      <c r="E182" s="194" t="s">
        <v>887</v>
      </c>
      <c r="F182" s="195" t="s">
        <v>888</v>
      </c>
      <c r="G182" s="196" t="s">
        <v>287</v>
      </c>
      <c r="H182" s="197">
        <v>2</v>
      </c>
      <c r="I182" s="198"/>
      <c r="J182" s="199">
        <f>ROUND(I182*H182,2)</f>
        <v>0</v>
      </c>
      <c r="K182" s="195" t="s">
        <v>805</v>
      </c>
      <c r="L182" s="39"/>
      <c r="M182" s="200" t="s">
        <v>1</v>
      </c>
      <c r="N182" s="201" t="s">
        <v>51</v>
      </c>
      <c r="O182" s="71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164</v>
      </c>
      <c r="AT182" s="204" t="s">
        <v>159</v>
      </c>
      <c r="AU182" s="204" t="s">
        <v>95</v>
      </c>
      <c r="AY182" s="16" t="s">
        <v>157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6" t="s">
        <v>93</v>
      </c>
      <c r="BK182" s="205">
        <f>ROUND(I182*H182,2)</f>
        <v>0</v>
      </c>
      <c r="BL182" s="16" t="s">
        <v>164</v>
      </c>
      <c r="BM182" s="204" t="s">
        <v>354</v>
      </c>
    </row>
    <row r="183" spans="1:65" s="13" customFormat="1" x14ac:dyDescent="0.2">
      <c r="B183" s="213"/>
      <c r="C183" s="214"/>
      <c r="D183" s="211" t="s">
        <v>170</v>
      </c>
      <c r="E183" s="215" t="s">
        <v>1</v>
      </c>
      <c r="F183" s="216" t="s">
        <v>95</v>
      </c>
      <c r="G183" s="214"/>
      <c r="H183" s="217">
        <v>2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170</v>
      </c>
      <c r="AU183" s="223" t="s">
        <v>95</v>
      </c>
      <c r="AV183" s="13" t="s">
        <v>95</v>
      </c>
      <c r="AW183" s="13" t="s">
        <v>42</v>
      </c>
      <c r="AX183" s="13" t="s">
        <v>93</v>
      </c>
      <c r="AY183" s="223" t="s">
        <v>157</v>
      </c>
    </row>
    <row r="184" spans="1:65" s="2" customFormat="1" ht="24.2" customHeight="1" x14ac:dyDescent="0.2">
      <c r="A184" s="34"/>
      <c r="B184" s="35"/>
      <c r="C184" s="235" t="s">
        <v>334</v>
      </c>
      <c r="D184" s="235" t="s">
        <v>253</v>
      </c>
      <c r="E184" s="236" t="s">
        <v>889</v>
      </c>
      <c r="F184" s="237" t="s">
        <v>890</v>
      </c>
      <c r="G184" s="238" t="s">
        <v>287</v>
      </c>
      <c r="H184" s="239">
        <v>2</v>
      </c>
      <c r="I184" s="257"/>
      <c r="J184" s="241">
        <f>ROUND(I184*H184,2)</f>
        <v>0</v>
      </c>
      <c r="K184" s="237" t="s">
        <v>805</v>
      </c>
      <c r="L184" s="242"/>
      <c r="M184" s="243" t="s">
        <v>1</v>
      </c>
      <c r="N184" s="244" t="s">
        <v>51</v>
      </c>
      <c r="O184" s="71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218</v>
      </c>
      <c r="AT184" s="204" t="s">
        <v>253</v>
      </c>
      <c r="AU184" s="204" t="s">
        <v>95</v>
      </c>
      <c r="AY184" s="16" t="s">
        <v>157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6" t="s">
        <v>93</v>
      </c>
      <c r="BK184" s="205">
        <f>ROUND(I184*H184,2)</f>
        <v>0</v>
      </c>
      <c r="BL184" s="16" t="s">
        <v>164</v>
      </c>
      <c r="BM184" s="204" t="s">
        <v>329</v>
      </c>
    </row>
    <row r="185" spans="1:65" s="2" customFormat="1" ht="19.5" x14ac:dyDescent="0.2">
      <c r="A185" s="34"/>
      <c r="B185" s="35"/>
      <c r="C185" s="36"/>
      <c r="D185" s="211" t="s">
        <v>168</v>
      </c>
      <c r="E185" s="36"/>
      <c r="F185" s="212" t="s">
        <v>822</v>
      </c>
      <c r="G185" s="36"/>
      <c r="H185" s="36"/>
      <c r="I185" s="208"/>
      <c r="J185" s="36"/>
      <c r="K185" s="36"/>
      <c r="L185" s="39"/>
      <c r="M185" s="209"/>
      <c r="N185" s="210"/>
      <c r="O185" s="71"/>
      <c r="P185" s="71"/>
      <c r="Q185" s="71"/>
      <c r="R185" s="71"/>
      <c r="S185" s="71"/>
      <c r="T185" s="72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168</v>
      </c>
      <c r="AU185" s="16" t="s">
        <v>95</v>
      </c>
    </row>
    <row r="186" spans="1:65" s="13" customFormat="1" x14ac:dyDescent="0.2">
      <c r="B186" s="213"/>
      <c r="C186" s="214"/>
      <c r="D186" s="211" t="s">
        <v>170</v>
      </c>
      <c r="E186" s="215" t="s">
        <v>1</v>
      </c>
      <c r="F186" s="216" t="s">
        <v>95</v>
      </c>
      <c r="G186" s="214"/>
      <c r="H186" s="217">
        <v>2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170</v>
      </c>
      <c r="AU186" s="223" t="s">
        <v>95</v>
      </c>
      <c r="AV186" s="13" t="s">
        <v>95</v>
      </c>
      <c r="AW186" s="13" t="s">
        <v>42</v>
      </c>
      <c r="AX186" s="13" t="s">
        <v>93</v>
      </c>
      <c r="AY186" s="223" t="s">
        <v>157</v>
      </c>
    </row>
    <row r="187" spans="1:65" s="12" customFormat="1" ht="25.9" customHeight="1" x14ac:dyDescent="0.2">
      <c r="B187" s="177"/>
      <c r="C187" s="178"/>
      <c r="D187" s="179" t="s">
        <v>85</v>
      </c>
      <c r="E187" s="180" t="s">
        <v>891</v>
      </c>
      <c r="F187" s="180" t="s">
        <v>892</v>
      </c>
      <c r="G187" s="178"/>
      <c r="H187" s="178"/>
      <c r="I187" s="181"/>
      <c r="J187" s="182">
        <f>BK187</f>
        <v>0</v>
      </c>
      <c r="K187" s="178"/>
      <c r="L187" s="183"/>
      <c r="M187" s="184"/>
      <c r="N187" s="185"/>
      <c r="O187" s="185"/>
      <c r="P187" s="186">
        <f>SUM(P188:P212)</f>
        <v>0</v>
      </c>
      <c r="Q187" s="185"/>
      <c r="R187" s="186">
        <f>SUM(R188:R212)</f>
        <v>0</v>
      </c>
      <c r="S187" s="185"/>
      <c r="T187" s="187">
        <f>SUM(T188:T212)</f>
        <v>0</v>
      </c>
      <c r="AR187" s="188" t="s">
        <v>164</v>
      </c>
      <c r="AT187" s="189" t="s">
        <v>85</v>
      </c>
      <c r="AU187" s="189" t="s">
        <v>86</v>
      </c>
      <c r="AY187" s="188" t="s">
        <v>157</v>
      </c>
      <c r="BK187" s="190">
        <f>SUM(BK188:BK212)</f>
        <v>0</v>
      </c>
    </row>
    <row r="188" spans="1:65" s="2" customFormat="1" ht="21.75" customHeight="1" x14ac:dyDescent="0.2">
      <c r="A188" s="34"/>
      <c r="B188" s="35"/>
      <c r="C188" s="193" t="s">
        <v>338</v>
      </c>
      <c r="D188" s="193" t="s">
        <v>159</v>
      </c>
      <c r="E188" s="194" t="s">
        <v>893</v>
      </c>
      <c r="F188" s="195" t="s">
        <v>894</v>
      </c>
      <c r="G188" s="196" t="s">
        <v>212</v>
      </c>
      <c r="H188" s="197">
        <v>427.07499999999999</v>
      </c>
      <c r="I188" s="198"/>
      <c r="J188" s="199">
        <f>ROUND(I188*H188,2)</f>
        <v>0</v>
      </c>
      <c r="K188" s="195" t="s">
        <v>805</v>
      </c>
      <c r="L188" s="39"/>
      <c r="M188" s="200" t="s">
        <v>1</v>
      </c>
      <c r="N188" s="201" t="s">
        <v>51</v>
      </c>
      <c r="O188" s="71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895</v>
      </c>
      <c r="AT188" s="204" t="s">
        <v>159</v>
      </c>
      <c r="AU188" s="204" t="s">
        <v>93</v>
      </c>
      <c r="AY188" s="16" t="s">
        <v>157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6" t="s">
        <v>93</v>
      </c>
      <c r="BK188" s="205">
        <f>ROUND(I188*H188,2)</f>
        <v>0</v>
      </c>
      <c r="BL188" s="16" t="s">
        <v>895</v>
      </c>
      <c r="BM188" s="204" t="s">
        <v>896</v>
      </c>
    </row>
    <row r="189" spans="1:65" s="2" customFormat="1" ht="48.75" x14ac:dyDescent="0.2">
      <c r="A189" s="34"/>
      <c r="B189" s="35"/>
      <c r="C189" s="36"/>
      <c r="D189" s="211" t="s">
        <v>807</v>
      </c>
      <c r="E189" s="36"/>
      <c r="F189" s="212" t="s">
        <v>897</v>
      </c>
      <c r="G189" s="36"/>
      <c r="H189" s="36"/>
      <c r="I189" s="208"/>
      <c r="J189" s="36"/>
      <c r="K189" s="36"/>
      <c r="L189" s="39"/>
      <c r="M189" s="209"/>
      <c r="N189" s="210"/>
      <c r="O189" s="71"/>
      <c r="P189" s="71"/>
      <c r="Q189" s="71"/>
      <c r="R189" s="71"/>
      <c r="S189" s="71"/>
      <c r="T189" s="72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807</v>
      </c>
      <c r="AU189" s="16" t="s">
        <v>93</v>
      </c>
    </row>
    <row r="190" spans="1:65" s="2" customFormat="1" ht="76.349999999999994" customHeight="1" x14ac:dyDescent="0.2">
      <c r="A190" s="34"/>
      <c r="B190" s="35"/>
      <c r="C190" s="193" t="s">
        <v>342</v>
      </c>
      <c r="D190" s="193" t="s">
        <v>159</v>
      </c>
      <c r="E190" s="194" t="s">
        <v>898</v>
      </c>
      <c r="F190" s="195" t="s">
        <v>899</v>
      </c>
      <c r="G190" s="196" t="s">
        <v>212</v>
      </c>
      <c r="H190" s="197">
        <v>427.07499999999999</v>
      </c>
      <c r="I190" s="198"/>
      <c r="J190" s="199">
        <f>ROUND(I190*H190,2)</f>
        <v>0</v>
      </c>
      <c r="K190" s="195" t="s">
        <v>805</v>
      </c>
      <c r="L190" s="39"/>
      <c r="M190" s="200" t="s">
        <v>1</v>
      </c>
      <c r="N190" s="201" t="s">
        <v>51</v>
      </c>
      <c r="O190" s="71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895</v>
      </c>
      <c r="AT190" s="204" t="s">
        <v>159</v>
      </c>
      <c r="AU190" s="204" t="s">
        <v>93</v>
      </c>
      <c r="AY190" s="16" t="s">
        <v>157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6" t="s">
        <v>93</v>
      </c>
      <c r="BK190" s="205">
        <f>ROUND(I190*H190,2)</f>
        <v>0</v>
      </c>
      <c r="BL190" s="16" t="s">
        <v>895</v>
      </c>
      <c r="BM190" s="204" t="s">
        <v>366</v>
      </c>
    </row>
    <row r="191" spans="1:65" s="13" customFormat="1" x14ac:dyDescent="0.2">
      <c r="B191" s="213"/>
      <c r="C191" s="214"/>
      <c r="D191" s="211" t="s">
        <v>170</v>
      </c>
      <c r="E191" s="215" t="s">
        <v>1</v>
      </c>
      <c r="F191" s="216" t="s">
        <v>900</v>
      </c>
      <c r="G191" s="214"/>
      <c r="H191" s="217">
        <v>0.48799999999999999</v>
      </c>
      <c r="I191" s="218"/>
      <c r="J191" s="214"/>
      <c r="K191" s="214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170</v>
      </c>
      <c r="AU191" s="223" t="s">
        <v>93</v>
      </c>
      <c r="AV191" s="13" t="s">
        <v>95</v>
      </c>
      <c r="AW191" s="13" t="s">
        <v>42</v>
      </c>
      <c r="AX191" s="13" t="s">
        <v>86</v>
      </c>
      <c r="AY191" s="223" t="s">
        <v>157</v>
      </c>
    </row>
    <row r="192" spans="1:65" s="13" customFormat="1" x14ac:dyDescent="0.2">
      <c r="B192" s="213"/>
      <c r="C192" s="214"/>
      <c r="D192" s="211" t="s">
        <v>170</v>
      </c>
      <c r="E192" s="215" t="s">
        <v>1</v>
      </c>
      <c r="F192" s="216" t="s">
        <v>901</v>
      </c>
      <c r="G192" s="214"/>
      <c r="H192" s="217">
        <v>2.06</v>
      </c>
      <c r="I192" s="218"/>
      <c r="J192" s="214"/>
      <c r="K192" s="214"/>
      <c r="L192" s="219"/>
      <c r="M192" s="220"/>
      <c r="N192" s="221"/>
      <c r="O192" s="221"/>
      <c r="P192" s="221"/>
      <c r="Q192" s="221"/>
      <c r="R192" s="221"/>
      <c r="S192" s="221"/>
      <c r="T192" s="222"/>
      <c r="AT192" s="223" t="s">
        <v>170</v>
      </c>
      <c r="AU192" s="223" t="s">
        <v>93</v>
      </c>
      <c r="AV192" s="13" t="s">
        <v>95</v>
      </c>
      <c r="AW192" s="13" t="s">
        <v>42</v>
      </c>
      <c r="AX192" s="13" t="s">
        <v>86</v>
      </c>
      <c r="AY192" s="223" t="s">
        <v>157</v>
      </c>
    </row>
    <row r="193" spans="1:65" s="13" customFormat="1" x14ac:dyDescent="0.2">
      <c r="B193" s="213"/>
      <c r="C193" s="214"/>
      <c r="D193" s="211" t="s">
        <v>170</v>
      </c>
      <c r="E193" s="215" t="s">
        <v>1</v>
      </c>
      <c r="F193" s="216" t="s">
        <v>902</v>
      </c>
      <c r="G193" s="214"/>
      <c r="H193" s="217">
        <v>4.05</v>
      </c>
      <c r="I193" s="218"/>
      <c r="J193" s="214"/>
      <c r="K193" s="214"/>
      <c r="L193" s="219"/>
      <c r="M193" s="220"/>
      <c r="N193" s="221"/>
      <c r="O193" s="221"/>
      <c r="P193" s="221"/>
      <c r="Q193" s="221"/>
      <c r="R193" s="221"/>
      <c r="S193" s="221"/>
      <c r="T193" s="222"/>
      <c r="AT193" s="223" t="s">
        <v>170</v>
      </c>
      <c r="AU193" s="223" t="s">
        <v>93</v>
      </c>
      <c r="AV193" s="13" t="s">
        <v>95</v>
      </c>
      <c r="AW193" s="13" t="s">
        <v>42</v>
      </c>
      <c r="AX193" s="13" t="s">
        <v>86</v>
      </c>
      <c r="AY193" s="223" t="s">
        <v>157</v>
      </c>
    </row>
    <row r="194" spans="1:65" s="13" customFormat="1" x14ac:dyDescent="0.2">
      <c r="B194" s="213"/>
      <c r="C194" s="214"/>
      <c r="D194" s="211" t="s">
        <v>170</v>
      </c>
      <c r="E194" s="215" t="s">
        <v>1</v>
      </c>
      <c r="F194" s="216" t="s">
        <v>903</v>
      </c>
      <c r="G194" s="214"/>
      <c r="H194" s="217">
        <v>0.17699999999999999</v>
      </c>
      <c r="I194" s="218"/>
      <c r="J194" s="214"/>
      <c r="K194" s="214"/>
      <c r="L194" s="219"/>
      <c r="M194" s="220"/>
      <c r="N194" s="221"/>
      <c r="O194" s="221"/>
      <c r="P194" s="221"/>
      <c r="Q194" s="221"/>
      <c r="R194" s="221"/>
      <c r="S194" s="221"/>
      <c r="T194" s="222"/>
      <c r="AT194" s="223" t="s">
        <v>170</v>
      </c>
      <c r="AU194" s="223" t="s">
        <v>93</v>
      </c>
      <c r="AV194" s="13" t="s">
        <v>95</v>
      </c>
      <c r="AW194" s="13" t="s">
        <v>42</v>
      </c>
      <c r="AX194" s="13" t="s">
        <v>86</v>
      </c>
      <c r="AY194" s="223" t="s">
        <v>157</v>
      </c>
    </row>
    <row r="195" spans="1:65" s="13" customFormat="1" x14ac:dyDescent="0.2">
      <c r="B195" s="213"/>
      <c r="C195" s="214"/>
      <c r="D195" s="211" t="s">
        <v>170</v>
      </c>
      <c r="E195" s="215" t="s">
        <v>1</v>
      </c>
      <c r="F195" s="216" t="s">
        <v>904</v>
      </c>
      <c r="G195" s="214"/>
      <c r="H195" s="217">
        <v>420.3</v>
      </c>
      <c r="I195" s="218"/>
      <c r="J195" s="214"/>
      <c r="K195" s="214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170</v>
      </c>
      <c r="AU195" s="223" t="s">
        <v>93</v>
      </c>
      <c r="AV195" s="13" t="s">
        <v>95</v>
      </c>
      <c r="AW195" s="13" t="s">
        <v>42</v>
      </c>
      <c r="AX195" s="13" t="s">
        <v>86</v>
      </c>
      <c r="AY195" s="223" t="s">
        <v>157</v>
      </c>
    </row>
    <row r="196" spans="1:65" s="14" customFormat="1" x14ac:dyDescent="0.2">
      <c r="B196" s="224"/>
      <c r="C196" s="225"/>
      <c r="D196" s="211" t="s">
        <v>170</v>
      </c>
      <c r="E196" s="226" t="s">
        <v>1</v>
      </c>
      <c r="F196" s="227" t="s">
        <v>194</v>
      </c>
      <c r="G196" s="225"/>
      <c r="H196" s="228">
        <v>427.07499999999999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170</v>
      </c>
      <c r="AU196" s="234" t="s">
        <v>93</v>
      </c>
      <c r="AV196" s="14" t="s">
        <v>164</v>
      </c>
      <c r="AW196" s="14" t="s">
        <v>42</v>
      </c>
      <c r="AX196" s="14" t="s">
        <v>93</v>
      </c>
      <c r="AY196" s="234" t="s">
        <v>157</v>
      </c>
    </row>
    <row r="197" spans="1:65" s="2" customFormat="1" ht="24.2" customHeight="1" x14ac:dyDescent="0.2">
      <c r="A197" s="34"/>
      <c r="B197" s="35"/>
      <c r="C197" s="193" t="s">
        <v>346</v>
      </c>
      <c r="D197" s="193" t="s">
        <v>159</v>
      </c>
      <c r="E197" s="194" t="s">
        <v>905</v>
      </c>
      <c r="F197" s="195" t="s">
        <v>906</v>
      </c>
      <c r="G197" s="196" t="s">
        <v>212</v>
      </c>
      <c r="H197" s="197">
        <v>233.5</v>
      </c>
      <c r="I197" s="198"/>
      <c r="J197" s="199">
        <f>ROUND(I197*H197,2)</f>
        <v>0</v>
      </c>
      <c r="K197" s="195" t="s">
        <v>805</v>
      </c>
      <c r="L197" s="39"/>
      <c r="M197" s="200" t="s">
        <v>1</v>
      </c>
      <c r="N197" s="201" t="s">
        <v>51</v>
      </c>
      <c r="O197" s="71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702</v>
      </c>
      <c r="AT197" s="204" t="s">
        <v>159</v>
      </c>
      <c r="AU197" s="204" t="s">
        <v>93</v>
      </c>
      <c r="AY197" s="16" t="s">
        <v>157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6" t="s">
        <v>93</v>
      </c>
      <c r="BK197" s="205">
        <f>ROUND(I197*H197,2)</f>
        <v>0</v>
      </c>
      <c r="BL197" s="16" t="s">
        <v>702</v>
      </c>
      <c r="BM197" s="204" t="s">
        <v>907</v>
      </c>
    </row>
    <row r="198" spans="1:65" s="2" customFormat="1" ht="58.5" x14ac:dyDescent="0.2">
      <c r="A198" s="34"/>
      <c r="B198" s="35"/>
      <c r="C198" s="36"/>
      <c r="D198" s="211" t="s">
        <v>807</v>
      </c>
      <c r="E198" s="36"/>
      <c r="F198" s="212" t="s">
        <v>908</v>
      </c>
      <c r="G198" s="36"/>
      <c r="H198" s="36"/>
      <c r="I198" s="208"/>
      <c r="J198" s="36"/>
      <c r="K198" s="36"/>
      <c r="L198" s="39"/>
      <c r="M198" s="209"/>
      <c r="N198" s="210"/>
      <c r="O198" s="71"/>
      <c r="P198" s="71"/>
      <c r="Q198" s="71"/>
      <c r="R198" s="71"/>
      <c r="S198" s="71"/>
      <c r="T198" s="72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807</v>
      </c>
      <c r="AU198" s="16" t="s">
        <v>93</v>
      </c>
    </row>
    <row r="199" spans="1:65" s="2" customFormat="1" ht="21.75" customHeight="1" x14ac:dyDescent="0.2">
      <c r="A199" s="34"/>
      <c r="B199" s="35"/>
      <c r="C199" s="193" t="s">
        <v>350</v>
      </c>
      <c r="D199" s="193" t="s">
        <v>159</v>
      </c>
      <c r="E199" s="194" t="s">
        <v>909</v>
      </c>
      <c r="F199" s="195" t="s">
        <v>910</v>
      </c>
      <c r="G199" s="196" t="s">
        <v>212</v>
      </c>
      <c r="H199" s="197">
        <v>2.06</v>
      </c>
      <c r="I199" s="198"/>
      <c r="J199" s="199">
        <f>ROUND(I199*H199,2)</f>
        <v>0</v>
      </c>
      <c r="K199" s="195" t="s">
        <v>805</v>
      </c>
      <c r="L199" s="39"/>
      <c r="M199" s="200" t="s">
        <v>1</v>
      </c>
      <c r="N199" s="201" t="s">
        <v>51</v>
      </c>
      <c r="O199" s="71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702</v>
      </c>
      <c r="AT199" s="204" t="s">
        <v>159</v>
      </c>
      <c r="AU199" s="204" t="s">
        <v>93</v>
      </c>
      <c r="AY199" s="16" t="s">
        <v>157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6" t="s">
        <v>93</v>
      </c>
      <c r="BK199" s="205">
        <f>ROUND(I199*H199,2)</f>
        <v>0</v>
      </c>
      <c r="BL199" s="16" t="s">
        <v>702</v>
      </c>
      <c r="BM199" s="204" t="s">
        <v>911</v>
      </c>
    </row>
    <row r="200" spans="1:65" s="2" customFormat="1" ht="58.5" x14ac:dyDescent="0.2">
      <c r="A200" s="34"/>
      <c r="B200" s="35"/>
      <c r="C200" s="36"/>
      <c r="D200" s="211" t="s">
        <v>807</v>
      </c>
      <c r="E200" s="36"/>
      <c r="F200" s="212" t="s">
        <v>908</v>
      </c>
      <c r="G200" s="36"/>
      <c r="H200" s="36"/>
      <c r="I200" s="208"/>
      <c r="J200" s="36"/>
      <c r="K200" s="36"/>
      <c r="L200" s="39"/>
      <c r="M200" s="209"/>
      <c r="N200" s="210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807</v>
      </c>
      <c r="AU200" s="16" t="s">
        <v>93</v>
      </c>
    </row>
    <row r="201" spans="1:65" s="13" customFormat="1" x14ac:dyDescent="0.2">
      <c r="B201" s="213"/>
      <c r="C201" s="214"/>
      <c r="D201" s="211" t="s">
        <v>170</v>
      </c>
      <c r="E201" s="215" t="s">
        <v>1</v>
      </c>
      <c r="F201" s="216" t="s">
        <v>912</v>
      </c>
      <c r="G201" s="214"/>
      <c r="H201" s="217">
        <v>2.06</v>
      </c>
      <c r="I201" s="218"/>
      <c r="J201" s="214"/>
      <c r="K201" s="214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170</v>
      </c>
      <c r="AU201" s="223" t="s">
        <v>93</v>
      </c>
      <c r="AV201" s="13" t="s">
        <v>95</v>
      </c>
      <c r="AW201" s="13" t="s">
        <v>42</v>
      </c>
      <c r="AX201" s="13" t="s">
        <v>93</v>
      </c>
      <c r="AY201" s="223" t="s">
        <v>157</v>
      </c>
    </row>
    <row r="202" spans="1:65" s="2" customFormat="1" ht="16.5" customHeight="1" x14ac:dyDescent="0.2">
      <c r="A202" s="34"/>
      <c r="B202" s="35"/>
      <c r="C202" s="193" t="s">
        <v>354</v>
      </c>
      <c r="D202" s="193" t="s">
        <v>159</v>
      </c>
      <c r="E202" s="194" t="s">
        <v>913</v>
      </c>
      <c r="F202" s="195" t="s">
        <v>914</v>
      </c>
      <c r="G202" s="196" t="s">
        <v>212</v>
      </c>
      <c r="H202" s="197">
        <v>0.17699999999999999</v>
      </c>
      <c r="I202" s="198"/>
      <c r="J202" s="199">
        <f>ROUND(I202*H202,2)</f>
        <v>0</v>
      </c>
      <c r="K202" s="195" t="s">
        <v>805</v>
      </c>
      <c r="L202" s="39"/>
      <c r="M202" s="200" t="s">
        <v>1</v>
      </c>
      <c r="N202" s="201" t="s">
        <v>51</v>
      </c>
      <c r="O202" s="71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702</v>
      </c>
      <c r="AT202" s="204" t="s">
        <v>159</v>
      </c>
      <c r="AU202" s="204" t="s">
        <v>93</v>
      </c>
      <c r="AY202" s="16" t="s">
        <v>157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6" t="s">
        <v>93</v>
      </c>
      <c r="BK202" s="205">
        <f>ROUND(I202*H202,2)</f>
        <v>0</v>
      </c>
      <c r="BL202" s="16" t="s">
        <v>702</v>
      </c>
      <c r="BM202" s="204" t="s">
        <v>915</v>
      </c>
    </row>
    <row r="203" spans="1:65" s="2" customFormat="1" ht="58.5" x14ac:dyDescent="0.2">
      <c r="A203" s="34"/>
      <c r="B203" s="35"/>
      <c r="C203" s="36"/>
      <c r="D203" s="211" t="s">
        <v>807</v>
      </c>
      <c r="E203" s="36"/>
      <c r="F203" s="212" t="s">
        <v>908</v>
      </c>
      <c r="G203" s="36"/>
      <c r="H203" s="36"/>
      <c r="I203" s="208"/>
      <c r="J203" s="36"/>
      <c r="K203" s="36"/>
      <c r="L203" s="39"/>
      <c r="M203" s="209"/>
      <c r="N203" s="210"/>
      <c r="O203" s="71"/>
      <c r="P203" s="71"/>
      <c r="Q203" s="71"/>
      <c r="R203" s="71"/>
      <c r="S203" s="71"/>
      <c r="T203" s="72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6" t="s">
        <v>807</v>
      </c>
      <c r="AU203" s="16" t="s">
        <v>93</v>
      </c>
    </row>
    <row r="204" spans="1:65" s="2" customFormat="1" ht="16.5" customHeight="1" x14ac:dyDescent="0.2">
      <c r="A204" s="34"/>
      <c r="B204" s="35"/>
      <c r="C204" s="193" t="s">
        <v>360</v>
      </c>
      <c r="D204" s="193" t="s">
        <v>159</v>
      </c>
      <c r="E204" s="194" t="s">
        <v>916</v>
      </c>
      <c r="F204" s="195" t="s">
        <v>917</v>
      </c>
      <c r="G204" s="196" t="s">
        <v>212</v>
      </c>
      <c r="H204" s="197">
        <v>4.05</v>
      </c>
      <c r="I204" s="198"/>
      <c r="J204" s="199">
        <f>ROUND(I204*H204,2)</f>
        <v>0</v>
      </c>
      <c r="K204" s="195" t="s">
        <v>805</v>
      </c>
      <c r="L204" s="39"/>
      <c r="M204" s="200" t="s">
        <v>1</v>
      </c>
      <c r="N204" s="201" t="s">
        <v>51</v>
      </c>
      <c r="O204" s="71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702</v>
      </c>
      <c r="AT204" s="204" t="s">
        <v>159</v>
      </c>
      <c r="AU204" s="204" t="s">
        <v>93</v>
      </c>
      <c r="AY204" s="16" t="s">
        <v>157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6" t="s">
        <v>93</v>
      </c>
      <c r="BK204" s="205">
        <f>ROUND(I204*H204,2)</f>
        <v>0</v>
      </c>
      <c r="BL204" s="16" t="s">
        <v>702</v>
      </c>
      <c r="BM204" s="204" t="s">
        <v>918</v>
      </c>
    </row>
    <row r="205" spans="1:65" s="2" customFormat="1" ht="58.5" x14ac:dyDescent="0.2">
      <c r="A205" s="34"/>
      <c r="B205" s="35"/>
      <c r="C205" s="36"/>
      <c r="D205" s="211" t="s">
        <v>807</v>
      </c>
      <c r="E205" s="36"/>
      <c r="F205" s="212" t="s">
        <v>908</v>
      </c>
      <c r="G205" s="36"/>
      <c r="H205" s="36"/>
      <c r="I205" s="208"/>
      <c r="J205" s="36"/>
      <c r="K205" s="36"/>
      <c r="L205" s="39"/>
      <c r="M205" s="209"/>
      <c r="N205" s="210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6" t="s">
        <v>807</v>
      </c>
      <c r="AU205" s="16" t="s">
        <v>93</v>
      </c>
    </row>
    <row r="206" spans="1:65" s="13" customFormat="1" x14ac:dyDescent="0.2">
      <c r="B206" s="213"/>
      <c r="C206" s="214"/>
      <c r="D206" s="211" t="s">
        <v>170</v>
      </c>
      <c r="E206" s="215" t="s">
        <v>1</v>
      </c>
      <c r="F206" s="216" t="s">
        <v>919</v>
      </c>
      <c r="G206" s="214"/>
      <c r="H206" s="217">
        <v>4.05</v>
      </c>
      <c r="I206" s="218"/>
      <c r="J206" s="214"/>
      <c r="K206" s="214"/>
      <c r="L206" s="219"/>
      <c r="M206" s="220"/>
      <c r="N206" s="221"/>
      <c r="O206" s="221"/>
      <c r="P206" s="221"/>
      <c r="Q206" s="221"/>
      <c r="R206" s="221"/>
      <c r="S206" s="221"/>
      <c r="T206" s="222"/>
      <c r="AT206" s="223" t="s">
        <v>170</v>
      </c>
      <c r="AU206" s="223" t="s">
        <v>93</v>
      </c>
      <c r="AV206" s="13" t="s">
        <v>95</v>
      </c>
      <c r="AW206" s="13" t="s">
        <v>42</v>
      </c>
      <c r="AX206" s="13" t="s">
        <v>93</v>
      </c>
      <c r="AY206" s="223" t="s">
        <v>157</v>
      </c>
    </row>
    <row r="207" spans="1:65" s="2" customFormat="1" ht="24.2" customHeight="1" x14ac:dyDescent="0.2">
      <c r="A207" s="34"/>
      <c r="B207" s="35"/>
      <c r="C207" s="193" t="s">
        <v>366</v>
      </c>
      <c r="D207" s="193" t="s">
        <v>159</v>
      </c>
      <c r="E207" s="194" t="s">
        <v>920</v>
      </c>
      <c r="F207" s="195" t="s">
        <v>921</v>
      </c>
      <c r="G207" s="196" t="s">
        <v>212</v>
      </c>
      <c r="H207" s="197">
        <v>23.931999999999999</v>
      </c>
      <c r="I207" s="198"/>
      <c r="J207" s="199">
        <f>ROUND(I207*H207,2)</f>
        <v>0</v>
      </c>
      <c r="K207" s="195" t="s">
        <v>805</v>
      </c>
      <c r="L207" s="39"/>
      <c r="M207" s="200" t="s">
        <v>1</v>
      </c>
      <c r="N207" s="201" t="s">
        <v>51</v>
      </c>
      <c r="O207" s="71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895</v>
      </c>
      <c r="AT207" s="204" t="s">
        <v>159</v>
      </c>
      <c r="AU207" s="204" t="s">
        <v>93</v>
      </c>
      <c r="AY207" s="16" t="s">
        <v>157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6" t="s">
        <v>93</v>
      </c>
      <c r="BK207" s="205">
        <f>ROUND(I207*H207,2)</f>
        <v>0</v>
      </c>
      <c r="BL207" s="16" t="s">
        <v>895</v>
      </c>
      <c r="BM207" s="204" t="s">
        <v>922</v>
      </c>
    </row>
    <row r="208" spans="1:65" s="2" customFormat="1" ht="48.75" x14ac:dyDescent="0.2">
      <c r="A208" s="34"/>
      <c r="B208" s="35"/>
      <c r="C208" s="36"/>
      <c r="D208" s="211" t="s">
        <v>807</v>
      </c>
      <c r="E208" s="36"/>
      <c r="F208" s="212" t="s">
        <v>897</v>
      </c>
      <c r="G208" s="36"/>
      <c r="H208" s="36"/>
      <c r="I208" s="208"/>
      <c r="J208" s="36"/>
      <c r="K208" s="36"/>
      <c r="L208" s="39"/>
      <c r="M208" s="209"/>
      <c r="N208" s="210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6" t="s">
        <v>807</v>
      </c>
      <c r="AU208" s="16" t="s">
        <v>93</v>
      </c>
    </row>
    <row r="209" spans="1:65" s="2" customFormat="1" ht="76.349999999999994" customHeight="1" x14ac:dyDescent="0.2">
      <c r="A209" s="34"/>
      <c r="B209" s="35"/>
      <c r="C209" s="193" t="s">
        <v>373</v>
      </c>
      <c r="D209" s="193" t="s">
        <v>159</v>
      </c>
      <c r="E209" s="194" t="s">
        <v>923</v>
      </c>
      <c r="F209" s="195" t="s">
        <v>924</v>
      </c>
      <c r="G209" s="196" t="s">
        <v>212</v>
      </c>
      <c r="H209" s="197">
        <v>23.931999999999999</v>
      </c>
      <c r="I209" s="198"/>
      <c r="J209" s="199">
        <f>ROUND(I209*H209,2)</f>
        <v>0</v>
      </c>
      <c r="K209" s="195" t="s">
        <v>805</v>
      </c>
      <c r="L209" s="39"/>
      <c r="M209" s="200" t="s">
        <v>1</v>
      </c>
      <c r="N209" s="201" t="s">
        <v>51</v>
      </c>
      <c r="O209" s="71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895</v>
      </c>
      <c r="AT209" s="204" t="s">
        <v>159</v>
      </c>
      <c r="AU209" s="204" t="s">
        <v>93</v>
      </c>
      <c r="AY209" s="16" t="s">
        <v>157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6" t="s">
        <v>93</v>
      </c>
      <c r="BK209" s="205">
        <f>ROUND(I209*H209,2)</f>
        <v>0</v>
      </c>
      <c r="BL209" s="16" t="s">
        <v>895</v>
      </c>
      <c r="BM209" s="204" t="s">
        <v>378</v>
      </c>
    </row>
    <row r="210" spans="1:65" s="13" customFormat="1" x14ac:dyDescent="0.2">
      <c r="B210" s="213"/>
      <c r="C210" s="214"/>
      <c r="D210" s="211" t="s">
        <v>170</v>
      </c>
      <c r="E210" s="215" t="s">
        <v>1</v>
      </c>
      <c r="F210" s="216" t="s">
        <v>925</v>
      </c>
      <c r="G210" s="214"/>
      <c r="H210" s="217">
        <v>17.78</v>
      </c>
      <c r="I210" s="218"/>
      <c r="J210" s="214"/>
      <c r="K210" s="214"/>
      <c r="L210" s="219"/>
      <c r="M210" s="220"/>
      <c r="N210" s="221"/>
      <c r="O210" s="221"/>
      <c r="P210" s="221"/>
      <c r="Q210" s="221"/>
      <c r="R210" s="221"/>
      <c r="S210" s="221"/>
      <c r="T210" s="222"/>
      <c r="AT210" s="223" t="s">
        <v>170</v>
      </c>
      <c r="AU210" s="223" t="s">
        <v>93</v>
      </c>
      <c r="AV210" s="13" t="s">
        <v>95</v>
      </c>
      <c r="AW210" s="13" t="s">
        <v>42</v>
      </c>
      <c r="AX210" s="13" t="s">
        <v>86</v>
      </c>
      <c r="AY210" s="223" t="s">
        <v>157</v>
      </c>
    </row>
    <row r="211" spans="1:65" s="13" customFormat="1" x14ac:dyDescent="0.2">
      <c r="B211" s="213"/>
      <c r="C211" s="214"/>
      <c r="D211" s="211" t="s">
        <v>170</v>
      </c>
      <c r="E211" s="215" t="s">
        <v>1</v>
      </c>
      <c r="F211" s="216" t="s">
        <v>926</v>
      </c>
      <c r="G211" s="214"/>
      <c r="H211" s="217">
        <v>6.1520000000000001</v>
      </c>
      <c r="I211" s="218"/>
      <c r="J211" s="214"/>
      <c r="K211" s="214"/>
      <c r="L211" s="219"/>
      <c r="M211" s="220"/>
      <c r="N211" s="221"/>
      <c r="O211" s="221"/>
      <c r="P211" s="221"/>
      <c r="Q211" s="221"/>
      <c r="R211" s="221"/>
      <c r="S211" s="221"/>
      <c r="T211" s="222"/>
      <c r="AT211" s="223" t="s">
        <v>170</v>
      </c>
      <c r="AU211" s="223" t="s">
        <v>93</v>
      </c>
      <c r="AV211" s="13" t="s">
        <v>95</v>
      </c>
      <c r="AW211" s="13" t="s">
        <v>42</v>
      </c>
      <c r="AX211" s="13" t="s">
        <v>86</v>
      </c>
      <c r="AY211" s="223" t="s">
        <v>157</v>
      </c>
    </row>
    <row r="212" spans="1:65" s="14" customFormat="1" x14ac:dyDescent="0.2">
      <c r="B212" s="224"/>
      <c r="C212" s="225"/>
      <c r="D212" s="211" t="s">
        <v>170</v>
      </c>
      <c r="E212" s="226" t="s">
        <v>1</v>
      </c>
      <c r="F212" s="227" t="s">
        <v>194</v>
      </c>
      <c r="G212" s="225"/>
      <c r="H212" s="228">
        <v>23.931999999999999</v>
      </c>
      <c r="I212" s="229"/>
      <c r="J212" s="225"/>
      <c r="K212" s="225"/>
      <c r="L212" s="230"/>
      <c r="M212" s="254"/>
      <c r="N212" s="255"/>
      <c r="O212" s="255"/>
      <c r="P212" s="255"/>
      <c r="Q212" s="255"/>
      <c r="R212" s="255"/>
      <c r="S212" s="255"/>
      <c r="T212" s="256"/>
      <c r="AT212" s="234" t="s">
        <v>170</v>
      </c>
      <c r="AU212" s="234" t="s">
        <v>93</v>
      </c>
      <c r="AV212" s="14" t="s">
        <v>164</v>
      </c>
      <c r="AW212" s="14" t="s">
        <v>42</v>
      </c>
      <c r="AX212" s="14" t="s">
        <v>93</v>
      </c>
      <c r="AY212" s="234" t="s">
        <v>157</v>
      </c>
    </row>
    <row r="213" spans="1:65" s="2" customFormat="1" ht="6.95" customHeight="1" x14ac:dyDescent="0.2">
      <c r="A213" s="34"/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39"/>
      <c r="M213" s="34"/>
      <c r="O213" s="34"/>
      <c r="P213" s="34"/>
      <c r="Q213" s="34"/>
      <c r="R213" s="34"/>
      <c r="S213" s="34"/>
      <c r="T213" s="34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</row>
  </sheetData>
  <sheetProtection algorithmName="SHA-512" hashValue="MSviMqEK03wCdXhKA5ypEgQccZnSVP6TqG+fapjY4qefiDqkgQwcxp07byUQLSVghBC8fkZCZEi+YM95JvUIVw==" saltValue="5DT0w3EMjmDbRQDAZUf/MQ==" spinCount="100000" sheet="1" objects="1" scenarios="1" formatColumns="0" formatRows="0" autoFilter="0"/>
  <autoFilter ref="C121:K212"/>
  <mergeCells count="12">
    <mergeCell ref="E114:H114"/>
    <mergeCell ref="L2:V2"/>
    <mergeCell ref="E84:H84"/>
    <mergeCell ref="E86:H86"/>
    <mergeCell ref="E88:H88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opLeftCell="A124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109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 x14ac:dyDescent="0.2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9" t="s">
        <v>16</v>
      </c>
      <c r="L6" s="19"/>
    </row>
    <row r="7" spans="1:46" s="1" customFormat="1" ht="16.5" customHeight="1" x14ac:dyDescent="0.2">
      <c r="B7" s="19"/>
      <c r="E7" s="306" t="str">
        <f>'Rekapitulace zakázky'!K6</f>
        <v>Oprava mostu v km 1,508 trati Kralupy nad Vltavou - Neratovice</v>
      </c>
      <c r="F7" s="307"/>
      <c r="G7" s="307"/>
      <c r="H7" s="307"/>
      <c r="L7" s="19"/>
    </row>
    <row r="8" spans="1:46" s="1" customFormat="1" ht="12" customHeight="1" x14ac:dyDescent="0.2">
      <c r="B8" s="19"/>
      <c r="D8" s="119" t="s">
        <v>114</v>
      </c>
      <c r="L8" s="19"/>
    </row>
    <row r="9" spans="1:46" s="2" customFormat="1" ht="16.5" customHeight="1" x14ac:dyDescent="0.2">
      <c r="A9" s="34"/>
      <c r="B9" s="39"/>
      <c r="C9" s="34"/>
      <c r="D9" s="34"/>
      <c r="E9" s="306" t="s">
        <v>115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09" t="s">
        <v>927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21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zakázky'!AN8</f>
        <v>9. 11. 2021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 x14ac:dyDescent="0.2">
      <c r="A15" s="34"/>
      <c r="B15" s="39"/>
      <c r="C15" s="34"/>
      <c r="D15" s="121" t="s">
        <v>26</v>
      </c>
      <c r="E15" s="34"/>
      <c r="F15" s="122" t="s">
        <v>27</v>
      </c>
      <c r="G15" s="34"/>
      <c r="H15" s="34"/>
      <c r="I15" s="121" t="s">
        <v>28</v>
      </c>
      <c r="J15" s="122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30</v>
      </c>
      <c r="E16" s="34"/>
      <c r="F16" s="34"/>
      <c r="G16" s="34"/>
      <c r="H16" s="34"/>
      <c r="I16" s="119" t="s">
        <v>31</v>
      </c>
      <c r="J16" s="110" t="s">
        <v>32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">
        <v>33</v>
      </c>
      <c r="F17" s="34"/>
      <c r="G17" s="34"/>
      <c r="H17" s="34"/>
      <c r="I17" s="119" t="s">
        <v>34</v>
      </c>
      <c r="J17" s="110" t="s">
        <v>35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36</v>
      </c>
      <c r="E19" s="34"/>
      <c r="F19" s="34"/>
      <c r="G19" s="34"/>
      <c r="H19" s="34"/>
      <c r="I19" s="119" t="s">
        <v>31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0" t="str">
        <f>'Rekapitulace zakázky'!E14</f>
        <v>Vyplň údaj</v>
      </c>
      <c r="F20" s="311"/>
      <c r="G20" s="311"/>
      <c r="H20" s="311"/>
      <c r="I20" s="119" t="s">
        <v>34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38</v>
      </c>
      <c r="E22" s="34"/>
      <c r="F22" s="34"/>
      <c r="G22" s="34"/>
      <c r="H22" s="34"/>
      <c r="I22" s="119" t="s">
        <v>31</v>
      </c>
      <c r="J22" s="110" t="s">
        <v>39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">
        <v>40</v>
      </c>
      <c r="F23" s="34"/>
      <c r="G23" s="34"/>
      <c r="H23" s="34"/>
      <c r="I23" s="119" t="s">
        <v>34</v>
      </c>
      <c r="J23" s="110" t="s">
        <v>41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43</v>
      </c>
      <c r="E25" s="34"/>
      <c r="F25" s="34"/>
      <c r="G25" s="34"/>
      <c r="H25" s="34"/>
      <c r="I25" s="119" t="s">
        <v>31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34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45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3"/>
      <c r="B29" s="124"/>
      <c r="C29" s="123"/>
      <c r="D29" s="123"/>
      <c r="E29" s="312" t="s">
        <v>1</v>
      </c>
      <c r="F29" s="312"/>
      <c r="G29" s="312"/>
      <c r="H29" s="31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ROUND(J125,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30" t="s">
        <v>50</v>
      </c>
      <c r="E35" s="119" t="s">
        <v>51</v>
      </c>
      <c r="F35" s="131">
        <f>ROUND((SUM(BE125:BE164)),  2)</f>
        <v>0</v>
      </c>
      <c r="G35" s="34"/>
      <c r="H35" s="34"/>
      <c r="I35" s="132">
        <v>0.21</v>
      </c>
      <c r="J35" s="131">
        <f>ROUND(((SUM(BE125:BE164))*I35),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52</v>
      </c>
      <c r="F36" s="131">
        <f>ROUND((SUM(BF125:BF164)),  2)</f>
        <v>0</v>
      </c>
      <c r="G36" s="34"/>
      <c r="H36" s="34"/>
      <c r="I36" s="132">
        <v>0.15</v>
      </c>
      <c r="J36" s="131">
        <f>ROUND(((SUM(BF125:BF164))*I36),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53</v>
      </c>
      <c r="F37" s="131">
        <f>ROUND((SUM(BG125:BG164)),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54</v>
      </c>
      <c r="F38" s="131">
        <f>ROUND((SUM(BH125:BH164)),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55</v>
      </c>
      <c r="F39" s="131">
        <f>ROUND((SUM(BI125:BI164)),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 x14ac:dyDescent="0.2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 x14ac:dyDescent="0.2">
      <c r="A84" s="34"/>
      <c r="B84" s="35"/>
      <c r="C84" s="36"/>
      <c r="D84" s="36"/>
      <c r="E84" s="304" t="str">
        <f>E7</f>
        <v>Oprava mostu v km 1,508 trati Kralupy nad Vltavou - Neratovice</v>
      </c>
      <c r="F84" s="305"/>
      <c r="G84" s="305"/>
      <c r="H84" s="305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 x14ac:dyDescent="0.2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 x14ac:dyDescent="0.2">
      <c r="A86" s="34"/>
      <c r="B86" s="35"/>
      <c r="C86" s="36"/>
      <c r="D86" s="36"/>
      <c r="E86" s="304" t="s">
        <v>115</v>
      </c>
      <c r="F86" s="303"/>
      <c r="G86" s="303"/>
      <c r="H86" s="303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 x14ac:dyDescent="0.2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 x14ac:dyDescent="0.2">
      <c r="A88" s="34"/>
      <c r="B88" s="35"/>
      <c r="C88" s="36"/>
      <c r="D88" s="36"/>
      <c r="E88" s="292" t="str">
        <f>E11</f>
        <v xml:space="preserve">21-12-01/4 - Oprava mostu v km 1,508 _ VRN </v>
      </c>
      <c r="F88" s="303"/>
      <c r="G88" s="303"/>
      <c r="H88" s="303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 x14ac:dyDescent="0.2">
      <c r="A90" s="34"/>
      <c r="B90" s="35"/>
      <c r="C90" s="28" t="s">
        <v>22</v>
      </c>
      <c r="D90" s="36"/>
      <c r="E90" s="36"/>
      <c r="F90" s="26" t="str">
        <f>F14</f>
        <v>Chvatěruby</v>
      </c>
      <c r="G90" s="36"/>
      <c r="H90" s="36"/>
      <c r="I90" s="28" t="s">
        <v>24</v>
      </c>
      <c r="J90" s="66" t="str">
        <f>IF(J14="","",J14)</f>
        <v>9. 11. 2021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 x14ac:dyDescent="0.2">
      <c r="A92" s="34"/>
      <c r="B92" s="35"/>
      <c r="C92" s="28" t="s">
        <v>30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38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8" t="s">
        <v>36</v>
      </c>
      <c r="D93" s="36"/>
      <c r="E93" s="36"/>
      <c r="F93" s="26" t="str">
        <f>IF(E20="","",E20)</f>
        <v>Vyplň údaj</v>
      </c>
      <c r="G93" s="36"/>
      <c r="H93" s="36"/>
      <c r="I93" s="28" t="s">
        <v>43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 x14ac:dyDescent="0.2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 x14ac:dyDescent="0.2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J125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 x14ac:dyDescent="0.2">
      <c r="B98" s="155"/>
      <c r="C98" s="156"/>
      <c r="D98" s="157" t="s">
        <v>928</v>
      </c>
      <c r="E98" s="158"/>
      <c r="F98" s="158"/>
      <c r="G98" s="158"/>
      <c r="H98" s="158"/>
      <c r="I98" s="158"/>
      <c r="J98" s="159">
        <f>J126</f>
        <v>0</v>
      </c>
      <c r="K98" s="156"/>
      <c r="L98" s="160"/>
    </row>
    <row r="99" spans="1:47" s="10" customFormat="1" ht="19.899999999999999" customHeight="1" x14ac:dyDescent="0.2">
      <c r="B99" s="161"/>
      <c r="C99" s="104"/>
      <c r="D99" s="162" t="s">
        <v>929</v>
      </c>
      <c r="E99" s="163"/>
      <c r="F99" s="163"/>
      <c r="G99" s="163"/>
      <c r="H99" s="163"/>
      <c r="I99" s="163"/>
      <c r="J99" s="164">
        <f>J127</f>
        <v>0</v>
      </c>
      <c r="K99" s="104"/>
      <c r="L99" s="165"/>
    </row>
    <row r="100" spans="1:47" s="10" customFormat="1" ht="19.899999999999999" customHeight="1" x14ac:dyDescent="0.2">
      <c r="B100" s="161"/>
      <c r="C100" s="104"/>
      <c r="D100" s="162" t="s">
        <v>930</v>
      </c>
      <c r="E100" s="163"/>
      <c r="F100" s="163"/>
      <c r="G100" s="163"/>
      <c r="H100" s="163"/>
      <c r="I100" s="163"/>
      <c r="J100" s="164">
        <f>J130</f>
        <v>0</v>
      </c>
      <c r="K100" s="104"/>
      <c r="L100" s="165"/>
    </row>
    <row r="101" spans="1:47" s="10" customFormat="1" ht="19.899999999999999" customHeight="1" x14ac:dyDescent="0.2">
      <c r="B101" s="161"/>
      <c r="C101" s="104"/>
      <c r="D101" s="162" t="s">
        <v>931</v>
      </c>
      <c r="E101" s="163"/>
      <c r="F101" s="163"/>
      <c r="G101" s="163"/>
      <c r="H101" s="163"/>
      <c r="I101" s="163"/>
      <c r="J101" s="164">
        <f>J143</f>
        <v>0</v>
      </c>
      <c r="K101" s="104"/>
      <c r="L101" s="165"/>
    </row>
    <row r="102" spans="1:47" s="10" customFormat="1" ht="19.899999999999999" customHeight="1" x14ac:dyDescent="0.2">
      <c r="B102" s="161"/>
      <c r="C102" s="104"/>
      <c r="D102" s="162" t="s">
        <v>932</v>
      </c>
      <c r="E102" s="163"/>
      <c r="F102" s="163"/>
      <c r="G102" s="163"/>
      <c r="H102" s="163"/>
      <c r="I102" s="163"/>
      <c r="J102" s="164">
        <f>J153</f>
        <v>0</v>
      </c>
      <c r="K102" s="104"/>
      <c r="L102" s="165"/>
    </row>
    <row r="103" spans="1:47" s="10" customFormat="1" ht="19.899999999999999" customHeight="1" x14ac:dyDescent="0.2">
      <c r="B103" s="161"/>
      <c r="C103" s="104"/>
      <c r="D103" s="162" t="s">
        <v>933</v>
      </c>
      <c r="E103" s="163"/>
      <c r="F103" s="163"/>
      <c r="G103" s="163"/>
      <c r="H103" s="163"/>
      <c r="I103" s="163"/>
      <c r="J103" s="164">
        <f>J161</f>
        <v>0</v>
      </c>
      <c r="K103" s="104"/>
      <c r="L103" s="165"/>
    </row>
    <row r="104" spans="1:47" s="2" customFormat="1" ht="21.75" customHeight="1" x14ac:dyDescent="0.2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47" s="2" customFormat="1" ht="6.95" customHeight="1" x14ac:dyDescent="0.2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47" s="2" customFormat="1" ht="6.95" customHeight="1" x14ac:dyDescent="0.2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2" customFormat="1" ht="24.95" customHeight="1" x14ac:dyDescent="0.2">
      <c r="A110" s="34"/>
      <c r="B110" s="35"/>
      <c r="C110" s="22" t="s">
        <v>142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47" s="2" customFormat="1" ht="6.95" customHeight="1" x14ac:dyDescent="0.2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 x14ac:dyDescent="0.2">
      <c r="A112" s="34"/>
      <c r="B112" s="35"/>
      <c r="C112" s="28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 x14ac:dyDescent="0.2">
      <c r="A113" s="34"/>
      <c r="B113" s="35"/>
      <c r="C113" s="36"/>
      <c r="D113" s="36"/>
      <c r="E113" s="304" t="str">
        <f>E7</f>
        <v>Oprava mostu v km 1,508 trati Kralupy nad Vltavou - Neratovice</v>
      </c>
      <c r="F113" s="305"/>
      <c r="G113" s="305"/>
      <c r="H113" s="305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1" customFormat="1" ht="12" customHeight="1" x14ac:dyDescent="0.2">
      <c r="B114" s="20"/>
      <c r="C114" s="28" t="s">
        <v>114</v>
      </c>
      <c r="D114" s="21"/>
      <c r="E114" s="21"/>
      <c r="F114" s="21"/>
      <c r="G114" s="21"/>
      <c r="H114" s="21"/>
      <c r="I114" s="21"/>
      <c r="J114" s="21"/>
      <c r="K114" s="21"/>
      <c r="L114" s="19"/>
    </row>
    <row r="115" spans="1:65" s="2" customFormat="1" ht="16.5" customHeight="1" x14ac:dyDescent="0.2">
      <c r="A115" s="34"/>
      <c r="B115" s="35"/>
      <c r="C115" s="36"/>
      <c r="D115" s="36"/>
      <c r="E115" s="304" t="s">
        <v>115</v>
      </c>
      <c r="F115" s="303"/>
      <c r="G115" s="303"/>
      <c r="H115" s="303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 x14ac:dyDescent="0.2">
      <c r="A116" s="34"/>
      <c r="B116" s="35"/>
      <c r="C116" s="28" t="s">
        <v>116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 x14ac:dyDescent="0.2">
      <c r="A117" s="34"/>
      <c r="B117" s="35"/>
      <c r="C117" s="36"/>
      <c r="D117" s="36"/>
      <c r="E117" s="292" t="str">
        <f>E11</f>
        <v xml:space="preserve">21-12-01/4 - Oprava mostu v km 1,508 _ VRN </v>
      </c>
      <c r="F117" s="303"/>
      <c r="G117" s="303"/>
      <c r="H117" s="303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 x14ac:dyDescent="0.2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 x14ac:dyDescent="0.2">
      <c r="A119" s="34"/>
      <c r="B119" s="35"/>
      <c r="C119" s="28" t="s">
        <v>22</v>
      </c>
      <c r="D119" s="36"/>
      <c r="E119" s="36"/>
      <c r="F119" s="26" t="str">
        <f>F14</f>
        <v>Chvatěruby</v>
      </c>
      <c r="G119" s="36"/>
      <c r="H119" s="36"/>
      <c r="I119" s="28" t="s">
        <v>24</v>
      </c>
      <c r="J119" s="66" t="str">
        <f>IF(J14="","",J14)</f>
        <v>9. 11. 2021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 x14ac:dyDescent="0.2">
      <c r="A121" s="34"/>
      <c r="B121" s="35"/>
      <c r="C121" s="28" t="s">
        <v>30</v>
      </c>
      <c r="D121" s="36"/>
      <c r="E121" s="36"/>
      <c r="F121" s="26" t="str">
        <f>E17</f>
        <v>Správa železnic, státní organizace</v>
      </c>
      <c r="G121" s="36"/>
      <c r="H121" s="36"/>
      <c r="I121" s="28" t="s">
        <v>38</v>
      </c>
      <c r="J121" s="32" t="str">
        <f>E23</f>
        <v>TOP CON SERVIS s.r.o.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5.2" customHeight="1" x14ac:dyDescent="0.2">
      <c r="A122" s="34"/>
      <c r="B122" s="35"/>
      <c r="C122" s="28" t="s">
        <v>36</v>
      </c>
      <c r="D122" s="36"/>
      <c r="E122" s="36"/>
      <c r="F122" s="26" t="str">
        <f>IF(E20="","",E20)</f>
        <v>Vyplň údaj</v>
      </c>
      <c r="G122" s="36"/>
      <c r="H122" s="36"/>
      <c r="I122" s="28" t="s">
        <v>43</v>
      </c>
      <c r="J122" s="32" t="str">
        <f>E26</f>
        <v xml:space="preserve"> 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 x14ac:dyDescent="0.2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 x14ac:dyDescent="0.2">
      <c r="A124" s="166"/>
      <c r="B124" s="167"/>
      <c r="C124" s="168" t="s">
        <v>143</v>
      </c>
      <c r="D124" s="169" t="s">
        <v>71</v>
      </c>
      <c r="E124" s="169" t="s">
        <v>67</v>
      </c>
      <c r="F124" s="169" t="s">
        <v>68</v>
      </c>
      <c r="G124" s="169" t="s">
        <v>144</v>
      </c>
      <c r="H124" s="169" t="s">
        <v>145</v>
      </c>
      <c r="I124" s="169" t="s">
        <v>146</v>
      </c>
      <c r="J124" s="169" t="s">
        <v>120</v>
      </c>
      <c r="K124" s="170" t="s">
        <v>147</v>
      </c>
      <c r="L124" s="171"/>
      <c r="M124" s="75" t="s">
        <v>1</v>
      </c>
      <c r="N124" s="76" t="s">
        <v>50</v>
      </c>
      <c r="O124" s="76" t="s">
        <v>148</v>
      </c>
      <c r="P124" s="76" t="s">
        <v>149</v>
      </c>
      <c r="Q124" s="76" t="s">
        <v>150</v>
      </c>
      <c r="R124" s="76" t="s">
        <v>151</v>
      </c>
      <c r="S124" s="76" t="s">
        <v>152</v>
      </c>
      <c r="T124" s="77" t="s">
        <v>153</v>
      </c>
      <c r="U124" s="166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</row>
    <row r="125" spans="1:65" s="2" customFormat="1" ht="22.9" customHeight="1" x14ac:dyDescent="0.25">
      <c r="A125" s="34"/>
      <c r="B125" s="35"/>
      <c r="C125" s="82" t="s">
        <v>154</v>
      </c>
      <c r="D125" s="36"/>
      <c r="E125" s="36"/>
      <c r="F125" s="36"/>
      <c r="G125" s="36"/>
      <c r="H125" s="36"/>
      <c r="I125" s="36"/>
      <c r="J125" s="172">
        <f>BK125</f>
        <v>0</v>
      </c>
      <c r="K125" s="36"/>
      <c r="L125" s="39"/>
      <c r="M125" s="78"/>
      <c r="N125" s="173"/>
      <c r="O125" s="79"/>
      <c r="P125" s="174">
        <f>P126</f>
        <v>0</v>
      </c>
      <c r="Q125" s="79"/>
      <c r="R125" s="174">
        <f>R126</f>
        <v>0</v>
      </c>
      <c r="S125" s="79"/>
      <c r="T125" s="175">
        <f>T126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85</v>
      </c>
      <c r="AU125" s="16" t="s">
        <v>122</v>
      </c>
      <c r="BK125" s="176">
        <f>BK126</f>
        <v>0</v>
      </c>
    </row>
    <row r="126" spans="1:65" s="12" customFormat="1" ht="25.9" customHeight="1" x14ac:dyDescent="0.2">
      <c r="B126" s="177"/>
      <c r="C126" s="178"/>
      <c r="D126" s="179" t="s">
        <v>85</v>
      </c>
      <c r="E126" s="180" t="s">
        <v>934</v>
      </c>
      <c r="F126" s="180" t="s">
        <v>935</v>
      </c>
      <c r="G126" s="178"/>
      <c r="H126" s="178"/>
      <c r="I126" s="181"/>
      <c r="J126" s="182">
        <f>BK126</f>
        <v>0</v>
      </c>
      <c r="K126" s="178"/>
      <c r="L126" s="183"/>
      <c r="M126" s="184"/>
      <c r="N126" s="185"/>
      <c r="O126" s="185"/>
      <c r="P126" s="186">
        <f>P127+P130+P143+P153+P161</f>
        <v>0</v>
      </c>
      <c r="Q126" s="185"/>
      <c r="R126" s="186">
        <f>R127+R130+R143+R153+R161</f>
        <v>0</v>
      </c>
      <c r="S126" s="185"/>
      <c r="T126" s="187">
        <f>T127+T130+T143+T153+T161</f>
        <v>0</v>
      </c>
      <c r="AR126" s="188" t="s">
        <v>195</v>
      </c>
      <c r="AT126" s="189" t="s">
        <v>85</v>
      </c>
      <c r="AU126" s="189" t="s">
        <v>86</v>
      </c>
      <c r="AY126" s="188" t="s">
        <v>157</v>
      </c>
      <c r="BK126" s="190">
        <f>BK127+BK130+BK143+BK153+BK161</f>
        <v>0</v>
      </c>
    </row>
    <row r="127" spans="1:65" s="12" customFormat="1" ht="22.9" customHeight="1" x14ac:dyDescent="0.2">
      <c r="B127" s="177"/>
      <c r="C127" s="178"/>
      <c r="D127" s="179" t="s">
        <v>85</v>
      </c>
      <c r="E127" s="191" t="s">
        <v>936</v>
      </c>
      <c r="F127" s="191" t="s">
        <v>937</v>
      </c>
      <c r="G127" s="178"/>
      <c r="H127" s="178"/>
      <c r="I127" s="181"/>
      <c r="J127" s="192">
        <f>BK127</f>
        <v>0</v>
      </c>
      <c r="K127" s="178"/>
      <c r="L127" s="183"/>
      <c r="M127" s="184"/>
      <c r="N127" s="185"/>
      <c r="O127" s="185"/>
      <c r="P127" s="186">
        <f>SUM(P128:P129)</f>
        <v>0</v>
      </c>
      <c r="Q127" s="185"/>
      <c r="R127" s="186">
        <f>SUM(R128:R129)</f>
        <v>0</v>
      </c>
      <c r="S127" s="185"/>
      <c r="T127" s="187">
        <f>SUM(T128:T129)</f>
        <v>0</v>
      </c>
      <c r="AR127" s="188" t="s">
        <v>195</v>
      </c>
      <c r="AT127" s="189" t="s">
        <v>85</v>
      </c>
      <c r="AU127" s="189" t="s">
        <v>93</v>
      </c>
      <c r="AY127" s="188" t="s">
        <v>157</v>
      </c>
      <c r="BK127" s="190">
        <f>SUM(BK128:BK129)</f>
        <v>0</v>
      </c>
    </row>
    <row r="128" spans="1:65" s="2" customFormat="1" ht="16.5" customHeight="1" x14ac:dyDescent="0.2">
      <c r="A128" s="34"/>
      <c r="B128" s="35"/>
      <c r="C128" s="193" t="s">
        <v>93</v>
      </c>
      <c r="D128" s="193" t="s">
        <v>159</v>
      </c>
      <c r="E128" s="194" t="s">
        <v>938</v>
      </c>
      <c r="F128" s="195" t="s">
        <v>939</v>
      </c>
      <c r="G128" s="196" t="s">
        <v>940</v>
      </c>
      <c r="H128" s="197">
        <v>1</v>
      </c>
      <c r="I128" s="198"/>
      <c r="J128" s="199">
        <f>ROUND(I128*H128,2)</f>
        <v>0</v>
      </c>
      <c r="K128" s="195" t="s">
        <v>163</v>
      </c>
      <c r="L128" s="39"/>
      <c r="M128" s="200" t="s">
        <v>1</v>
      </c>
      <c r="N128" s="201" t="s">
        <v>51</v>
      </c>
      <c r="O128" s="71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4" t="s">
        <v>941</v>
      </c>
      <c r="AT128" s="204" t="s">
        <v>159</v>
      </c>
      <c r="AU128" s="204" t="s">
        <v>95</v>
      </c>
      <c r="AY128" s="16" t="s">
        <v>157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6" t="s">
        <v>93</v>
      </c>
      <c r="BK128" s="205">
        <f>ROUND(I128*H128,2)</f>
        <v>0</v>
      </c>
      <c r="BL128" s="16" t="s">
        <v>941</v>
      </c>
      <c r="BM128" s="204" t="s">
        <v>942</v>
      </c>
    </row>
    <row r="129" spans="1:65" s="2" customFormat="1" x14ac:dyDescent="0.2">
      <c r="A129" s="34"/>
      <c r="B129" s="35"/>
      <c r="C129" s="36"/>
      <c r="D129" s="206" t="s">
        <v>166</v>
      </c>
      <c r="E129" s="36"/>
      <c r="F129" s="207" t="s">
        <v>943</v>
      </c>
      <c r="G129" s="36"/>
      <c r="H129" s="36"/>
      <c r="I129" s="208"/>
      <c r="J129" s="36"/>
      <c r="K129" s="36"/>
      <c r="L129" s="39"/>
      <c r="M129" s="209"/>
      <c r="N129" s="21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166</v>
      </c>
      <c r="AU129" s="16" t="s">
        <v>95</v>
      </c>
    </row>
    <row r="130" spans="1:65" s="12" customFormat="1" ht="22.9" customHeight="1" x14ac:dyDescent="0.2">
      <c r="B130" s="177"/>
      <c r="C130" s="178"/>
      <c r="D130" s="179" t="s">
        <v>85</v>
      </c>
      <c r="E130" s="191" t="s">
        <v>944</v>
      </c>
      <c r="F130" s="191" t="s">
        <v>945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SUM(P131:P142)</f>
        <v>0</v>
      </c>
      <c r="Q130" s="185"/>
      <c r="R130" s="186">
        <f>SUM(R131:R142)</f>
        <v>0</v>
      </c>
      <c r="S130" s="185"/>
      <c r="T130" s="187">
        <f>SUM(T131:T142)</f>
        <v>0</v>
      </c>
      <c r="AR130" s="188" t="s">
        <v>195</v>
      </c>
      <c r="AT130" s="189" t="s">
        <v>85</v>
      </c>
      <c r="AU130" s="189" t="s">
        <v>93</v>
      </c>
      <c r="AY130" s="188" t="s">
        <v>157</v>
      </c>
      <c r="BK130" s="190">
        <f>SUM(BK131:BK142)</f>
        <v>0</v>
      </c>
    </row>
    <row r="131" spans="1:65" s="2" customFormat="1" ht="16.5" customHeight="1" x14ac:dyDescent="0.2">
      <c r="A131" s="34"/>
      <c r="B131" s="35"/>
      <c r="C131" s="193" t="s">
        <v>95</v>
      </c>
      <c r="D131" s="193" t="s">
        <v>159</v>
      </c>
      <c r="E131" s="194" t="s">
        <v>946</v>
      </c>
      <c r="F131" s="195" t="s">
        <v>945</v>
      </c>
      <c r="G131" s="196" t="s">
        <v>940</v>
      </c>
      <c r="H131" s="197">
        <v>1</v>
      </c>
      <c r="I131" s="198"/>
      <c r="J131" s="199">
        <f>ROUND(I131*H131,2)</f>
        <v>0</v>
      </c>
      <c r="K131" s="195" t="s">
        <v>163</v>
      </c>
      <c r="L131" s="39"/>
      <c r="M131" s="200" t="s">
        <v>1</v>
      </c>
      <c r="N131" s="201" t="s">
        <v>51</v>
      </c>
      <c r="O131" s="71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941</v>
      </c>
      <c r="AT131" s="204" t="s">
        <v>159</v>
      </c>
      <c r="AU131" s="204" t="s">
        <v>95</v>
      </c>
      <c r="AY131" s="16" t="s">
        <v>157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6" t="s">
        <v>93</v>
      </c>
      <c r="BK131" s="205">
        <f>ROUND(I131*H131,2)</f>
        <v>0</v>
      </c>
      <c r="BL131" s="16" t="s">
        <v>941</v>
      </c>
      <c r="BM131" s="204" t="s">
        <v>947</v>
      </c>
    </row>
    <row r="132" spans="1:65" s="2" customFormat="1" x14ac:dyDescent="0.2">
      <c r="A132" s="34"/>
      <c r="B132" s="35"/>
      <c r="C132" s="36"/>
      <c r="D132" s="206" t="s">
        <v>166</v>
      </c>
      <c r="E132" s="36"/>
      <c r="F132" s="207" t="s">
        <v>948</v>
      </c>
      <c r="G132" s="36"/>
      <c r="H132" s="36"/>
      <c r="I132" s="208"/>
      <c r="J132" s="36"/>
      <c r="K132" s="36"/>
      <c r="L132" s="39"/>
      <c r="M132" s="209"/>
      <c r="N132" s="210"/>
      <c r="O132" s="71"/>
      <c r="P132" s="71"/>
      <c r="Q132" s="71"/>
      <c r="R132" s="71"/>
      <c r="S132" s="71"/>
      <c r="T132" s="72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6" t="s">
        <v>166</v>
      </c>
      <c r="AU132" s="16" t="s">
        <v>95</v>
      </c>
    </row>
    <row r="133" spans="1:65" s="2" customFormat="1" ht="29.25" x14ac:dyDescent="0.2">
      <c r="A133" s="34"/>
      <c r="B133" s="35"/>
      <c r="C133" s="36"/>
      <c r="D133" s="211" t="s">
        <v>168</v>
      </c>
      <c r="E133" s="36"/>
      <c r="F133" s="212" t="s">
        <v>949</v>
      </c>
      <c r="G133" s="36"/>
      <c r="H133" s="36"/>
      <c r="I133" s="208"/>
      <c r="J133" s="36"/>
      <c r="K133" s="36"/>
      <c r="L133" s="39"/>
      <c r="M133" s="209"/>
      <c r="N133" s="21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168</v>
      </c>
      <c r="AU133" s="16" t="s">
        <v>95</v>
      </c>
    </row>
    <row r="134" spans="1:65" s="2" customFormat="1" ht="16.5" customHeight="1" x14ac:dyDescent="0.2">
      <c r="A134" s="34"/>
      <c r="B134" s="35"/>
      <c r="C134" s="193" t="s">
        <v>179</v>
      </c>
      <c r="D134" s="193" t="s">
        <v>159</v>
      </c>
      <c r="E134" s="194" t="s">
        <v>950</v>
      </c>
      <c r="F134" s="195" t="s">
        <v>951</v>
      </c>
      <c r="G134" s="196" t="s">
        <v>940</v>
      </c>
      <c r="H134" s="197">
        <v>1</v>
      </c>
      <c r="I134" s="198"/>
      <c r="J134" s="199">
        <f>ROUND(I134*H134,2)</f>
        <v>0</v>
      </c>
      <c r="K134" s="195" t="s">
        <v>163</v>
      </c>
      <c r="L134" s="39"/>
      <c r="M134" s="200" t="s">
        <v>1</v>
      </c>
      <c r="N134" s="201" t="s">
        <v>51</v>
      </c>
      <c r="O134" s="71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941</v>
      </c>
      <c r="AT134" s="204" t="s">
        <v>159</v>
      </c>
      <c r="AU134" s="204" t="s">
        <v>95</v>
      </c>
      <c r="AY134" s="16" t="s">
        <v>157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6" t="s">
        <v>93</v>
      </c>
      <c r="BK134" s="205">
        <f>ROUND(I134*H134,2)</f>
        <v>0</v>
      </c>
      <c r="BL134" s="16" t="s">
        <v>941</v>
      </c>
      <c r="BM134" s="204" t="s">
        <v>952</v>
      </c>
    </row>
    <row r="135" spans="1:65" s="2" customFormat="1" x14ac:dyDescent="0.2">
      <c r="A135" s="34"/>
      <c r="B135" s="35"/>
      <c r="C135" s="36"/>
      <c r="D135" s="206" t="s">
        <v>166</v>
      </c>
      <c r="E135" s="36"/>
      <c r="F135" s="207" t="s">
        <v>953</v>
      </c>
      <c r="G135" s="36"/>
      <c r="H135" s="36"/>
      <c r="I135" s="208"/>
      <c r="J135" s="36"/>
      <c r="K135" s="36"/>
      <c r="L135" s="39"/>
      <c r="M135" s="209"/>
      <c r="N135" s="21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6" t="s">
        <v>166</v>
      </c>
      <c r="AU135" s="16" t="s">
        <v>95</v>
      </c>
    </row>
    <row r="136" spans="1:65" s="2" customFormat="1" ht="29.25" x14ac:dyDescent="0.2">
      <c r="A136" s="34"/>
      <c r="B136" s="35"/>
      <c r="C136" s="36"/>
      <c r="D136" s="211" t="s">
        <v>168</v>
      </c>
      <c r="E136" s="36"/>
      <c r="F136" s="212" t="s">
        <v>954</v>
      </c>
      <c r="G136" s="36"/>
      <c r="H136" s="36"/>
      <c r="I136" s="208"/>
      <c r="J136" s="36"/>
      <c r="K136" s="36"/>
      <c r="L136" s="39"/>
      <c r="M136" s="209"/>
      <c r="N136" s="210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168</v>
      </c>
      <c r="AU136" s="16" t="s">
        <v>95</v>
      </c>
    </row>
    <row r="137" spans="1:65" s="2" customFormat="1" ht="16.5" customHeight="1" x14ac:dyDescent="0.2">
      <c r="A137" s="34"/>
      <c r="B137" s="35"/>
      <c r="C137" s="193" t="s">
        <v>164</v>
      </c>
      <c r="D137" s="193" t="s">
        <v>159</v>
      </c>
      <c r="E137" s="194" t="s">
        <v>955</v>
      </c>
      <c r="F137" s="195" t="s">
        <v>956</v>
      </c>
      <c r="G137" s="196" t="s">
        <v>940</v>
      </c>
      <c r="H137" s="197">
        <v>1</v>
      </c>
      <c r="I137" s="198"/>
      <c r="J137" s="199">
        <f>ROUND(I137*H137,2)</f>
        <v>0</v>
      </c>
      <c r="K137" s="195" t="s">
        <v>163</v>
      </c>
      <c r="L137" s="39"/>
      <c r="M137" s="200" t="s">
        <v>1</v>
      </c>
      <c r="N137" s="201" t="s">
        <v>51</v>
      </c>
      <c r="O137" s="71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941</v>
      </c>
      <c r="AT137" s="204" t="s">
        <v>159</v>
      </c>
      <c r="AU137" s="204" t="s">
        <v>95</v>
      </c>
      <c r="AY137" s="16" t="s">
        <v>157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6" t="s">
        <v>93</v>
      </c>
      <c r="BK137" s="205">
        <f>ROUND(I137*H137,2)</f>
        <v>0</v>
      </c>
      <c r="BL137" s="16" t="s">
        <v>941</v>
      </c>
      <c r="BM137" s="204" t="s">
        <v>957</v>
      </c>
    </row>
    <row r="138" spans="1:65" s="2" customFormat="1" x14ac:dyDescent="0.2">
      <c r="A138" s="34"/>
      <c r="B138" s="35"/>
      <c r="C138" s="36"/>
      <c r="D138" s="206" t="s">
        <v>166</v>
      </c>
      <c r="E138" s="36"/>
      <c r="F138" s="207" t="s">
        <v>958</v>
      </c>
      <c r="G138" s="36"/>
      <c r="H138" s="36"/>
      <c r="I138" s="208"/>
      <c r="J138" s="36"/>
      <c r="K138" s="36"/>
      <c r="L138" s="39"/>
      <c r="M138" s="209"/>
      <c r="N138" s="21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166</v>
      </c>
      <c r="AU138" s="16" t="s">
        <v>95</v>
      </c>
    </row>
    <row r="139" spans="1:65" s="2" customFormat="1" ht="29.25" x14ac:dyDescent="0.2">
      <c r="A139" s="34"/>
      <c r="B139" s="35"/>
      <c r="C139" s="36"/>
      <c r="D139" s="211" t="s">
        <v>168</v>
      </c>
      <c r="E139" s="36"/>
      <c r="F139" s="212" t="s">
        <v>959</v>
      </c>
      <c r="G139" s="36"/>
      <c r="H139" s="36"/>
      <c r="I139" s="208"/>
      <c r="J139" s="36"/>
      <c r="K139" s="36"/>
      <c r="L139" s="39"/>
      <c r="M139" s="209"/>
      <c r="N139" s="210"/>
      <c r="O139" s="71"/>
      <c r="P139" s="71"/>
      <c r="Q139" s="71"/>
      <c r="R139" s="71"/>
      <c r="S139" s="71"/>
      <c r="T139" s="72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168</v>
      </c>
      <c r="AU139" s="16" t="s">
        <v>95</v>
      </c>
    </row>
    <row r="140" spans="1:65" s="2" customFormat="1" ht="16.5" customHeight="1" x14ac:dyDescent="0.2">
      <c r="A140" s="34"/>
      <c r="B140" s="35"/>
      <c r="C140" s="193" t="s">
        <v>195</v>
      </c>
      <c r="D140" s="193" t="s">
        <v>159</v>
      </c>
      <c r="E140" s="194" t="s">
        <v>960</v>
      </c>
      <c r="F140" s="195" t="s">
        <v>961</v>
      </c>
      <c r="G140" s="196" t="s">
        <v>940</v>
      </c>
      <c r="H140" s="197">
        <v>1</v>
      </c>
      <c r="I140" s="198"/>
      <c r="J140" s="199">
        <f>ROUND(I140*H140,2)</f>
        <v>0</v>
      </c>
      <c r="K140" s="195" t="s">
        <v>163</v>
      </c>
      <c r="L140" s="39"/>
      <c r="M140" s="200" t="s">
        <v>1</v>
      </c>
      <c r="N140" s="201" t="s">
        <v>51</v>
      </c>
      <c r="O140" s="71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941</v>
      </c>
      <c r="AT140" s="204" t="s">
        <v>159</v>
      </c>
      <c r="AU140" s="204" t="s">
        <v>95</v>
      </c>
      <c r="AY140" s="16" t="s">
        <v>157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6" t="s">
        <v>93</v>
      </c>
      <c r="BK140" s="205">
        <f>ROUND(I140*H140,2)</f>
        <v>0</v>
      </c>
      <c r="BL140" s="16" t="s">
        <v>941</v>
      </c>
      <c r="BM140" s="204" t="s">
        <v>962</v>
      </c>
    </row>
    <row r="141" spans="1:65" s="2" customFormat="1" x14ac:dyDescent="0.2">
      <c r="A141" s="34"/>
      <c r="B141" s="35"/>
      <c r="C141" s="36"/>
      <c r="D141" s="206" t="s">
        <v>166</v>
      </c>
      <c r="E141" s="36"/>
      <c r="F141" s="207" t="s">
        <v>963</v>
      </c>
      <c r="G141" s="36"/>
      <c r="H141" s="36"/>
      <c r="I141" s="208"/>
      <c r="J141" s="36"/>
      <c r="K141" s="36"/>
      <c r="L141" s="39"/>
      <c r="M141" s="209"/>
      <c r="N141" s="21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166</v>
      </c>
      <c r="AU141" s="16" t="s">
        <v>95</v>
      </c>
    </row>
    <row r="142" spans="1:65" s="2" customFormat="1" ht="19.5" x14ac:dyDescent="0.2">
      <c r="A142" s="34"/>
      <c r="B142" s="35"/>
      <c r="C142" s="36"/>
      <c r="D142" s="211" t="s">
        <v>168</v>
      </c>
      <c r="E142" s="36"/>
      <c r="F142" s="212" t="s">
        <v>964</v>
      </c>
      <c r="G142" s="36"/>
      <c r="H142" s="36"/>
      <c r="I142" s="208"/>
      <c r="J142" s="36"/>
      <c r="K142" s="36"/>
      <c r="L142" s="39"/>
      <c r="M142" s="209"/>
      <c r="N142" s="210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168</v>
      </c>
      <c r="AU142" s="16" t="s">
        <v>95</v>
      </c>
    </row>
    <row r="143" spans="1:65" s="12" customFormat="1" ht="22.9" customHeight="1" x14ac:dyDescent="0.2">
      <c r="B143" s="177"/>
      <c r="C143" s="178"/>
      <c r="D143" s="179" t="s">
        <v>85</v>
      </c>
      <c r="E143" s="191" t="s">
        <v>965</v>
      </c>
      <c r="F143" s="191" t="s">
        <v>966</v>
      </c>
      <c r="G143" s="178"/>
      <c r="H143" s="178"/>
      <c r="I143" s="181"/>
      <c r="J143" s="192">
        <f>BK143</f>
        <v>0</v>
      </c>
      <c r="K143" s="178"/>
      <c r="L143" s="183"/>
      <c r="M143" s="184"/>
      <c r="N143" s="185"/>
      <c r="O143" s="185"/>
      <c r="P143" s="186">
        <f>SUM(P144:P152)</f>
        <v>0</v>
      </c>
      <c r="Q143" s="185"/>
      <c r="R143" s="186">
        <f>SUM(R144:R152)</f>
        <v>0</v>
      </c>
      <c r="S143" s="185"/>
      <c r="T143" s="187">
        <f>SUM(T144:T152)</f>
        <v>0</v>
      </c>
      <c r="AR143" s="188" t="s">
        <v>195</v>
      </c>
      <c r="AT143" s="189" t="s">
        <v>85</v>
      </c>
      <c r="AU143" s="189" t="s">
        <v>93</v>
      </c>
      <c r="AY143" s="188" t="s">
        <v>157</v>
      </c>
      <c r="BK143" s="190">
        <f>SUM(BK144:BK152)</f>
        <v>0</v>
      </c>
    </row>
    <row r="144" spans="1:65" s="2" customFormat="1" ht="16.5" customHeight="1" x14ac:dyDescent="0.2">
      <c r="A144" s="34"/>
      <c r="B144" s="35"/>
      <c r="C144" s="193" t="s">
        <v>204</v>
      </c>
      <c r="D144" s="193" t="s">
        <v>159</v>
      </c>
      <c r="E144" s="194" t="s">
        <v>967</v>
      </c>
      <c r="F144" s="195" t="s">
        <v>968</v>
      </c>
      <c r="G144" s="196" t="s">
        <v>940</v>
      </c>
      <c r="H144" s="197">
        <v>1</v>
      </c>
      <c r="I144" s="198"/>
      <c r="J144" s="199">
        <f>ROUND(I144*H144,2)</f>
        <v>0</v>
      </c>
      <c r="K144" s="195" t="s">
        <v>163</v>
      </c>
      <c r="L144" s="39"/>
      <c r="M144" s="200" t="s">
        <v>1</v>
      </c>
      <c r="N144" s="201" t="s">
        <v>51</v>
      </c>
      <c r="O144" s="71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941</v>
      </c>
      <c r="AT144" s="204" t="s">
        <v>159</v>
      </c>
      <c r="AU144" s="204" t="s">
        <v>95</v>
      </c>
      <c r="AY144" s="16" t="s">
        <v>157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6" t="s">
        <v>93</v>
      </c>
      <c r="BK144" s="205">
        <f>ROUND(I144*H144,2)</f>
        <v>0</v>
      </c>
      <c r="BL144" s="16" t="s">
        <v>941</v>
      </c>
      <c r="BM144" s="204" t="s">
        <v>969</v>
      </c>
    </row>
    <row r="145" spans="1:65" s="2" customFormat="1" x14ac:dyDescent="0.2">
      <c r="A145" s="34"/>
      <c r="B145" s="35"/>
      <c r="C145" s="36"/>
      <c r="D145" s="206" t="s">
        <v>166</v>
      </c>
      <c r="E145" s="36"/>
      <c r="F145" s="207" t="s">
        <v>970</v>
      </c>
      <c r="G145" s="36"/>
      <c r="H145" s="36"/>
      <c r="I145" s="208"/>
      <c r="J145" s="36"/>
      <c r="K145" s="36"/>
      <c r="L145" s="39"/>
      <c r="M145" s="209"/>
      <c r="N145" s="210"/>
      <c r="O145" s="71"/>
      <c r="P145" s="71"/>
      <c r="Q145" s="71"/>
      <c r="R145" s="71"/>
      <c r="S145" s="71"/>
      <c r="T145" s="72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6" t="s">
        <v>166</v>
      </c>
      <c r="AU145" s="16" t="s">
        <v>95</v>
      </c>
    </row>
    <row r="146" spans="1:65" s="2" customFormat="1" ht="19.5" x14ac:dyDescent="0.2">
      <c r="A146" s="34"/>
      <c r="B146" s="35"/>
      <c r="C146" s="36"/>
      <c r="D146" s="211" t="s">
        <v>168</v>
      </c>
      <c r="E146" s="36"/>
      <c r="F146" s="212" t="s">
        <v>971</v>
      </c>
      <c r="G146" s="36"/>
      <c r="H146" s="36"/>
      <c r="I146" s="208"/>
      <c r="J146" s="36"/>
      <c r="K146" s="36"/>
      <c r="L146" s="39"/>
      <c r="M146" s="209"/>
      <c r="N146" s="21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168</v>
      </c>
      <c r="AU146" s="16" t="s">
        <v>95</v>
      </c>
    </row>
    <row r="147" spans="1:65" s="2" customFormat="1" ht="16.5" customHeight="1" x14ac:dyDescent="0.2">
      <c r="A147" s="34"/>
      <c r="B147" s="35"/>
      <c r="C147" s="193" t="s">
        <v>209</v>
      </c>
      <c r="D147" s="193" t="s">
        <v>159</v>
      </c>
      <c r="E147" s="194" t="s">
        <v>972</v>
      </c>
      <c r="F147" s="195" t="s">
        <v>973</v>
      </c>
      <c r="G147" s="196" t="s">
        <v>940</v>
      </c>
      <c r="H147" s="197">
        <v>1</v>
      </c>
      <c r="I147" s="198"/>
      <c r="J147" s="199">
        <f>ROUND(I147*H147,2)</f>
        <v>0</v>
      </c>
      <c r="K147" s="195" t="s">
        <v>163</v>
      </c>
      <c r="L147" s="39"/>
      <c r="M147" s="200" t="s">
        <v>1</v>
      </c>
      <c r="N147" s="201" t="s">
        <v>51</v>
      </c>
      <c r="O147" s="71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941</v>
      </c>
      <c r="AT147" s="204" t="s">
        <v>159</v>
      </c>
      <c r="AU147" s="204" t="s">
        <v>95</v>
      </c>
      <c r="AY147" s="16" t="s">
        <v>157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6" t="s">
        <v>93</v>
      </c>
      <c r="BK147" s="205">
        <f>ROUND(I147*H147,2)</f>
        <v>0</v>
      </c>
      <c r="BL147" s="16" t="s">
        <v>941</v>
      </c>
      <c r="BM147" s="204" t="s">
        <v>974</v>
      </c>
    </row>
    <row r="148" spans="1:65" s="2" customFormat="1" x14ac:dyDescent="0.2">
      <c r="A148" s="34"/>
      <c r="B148" s="35"/>
      <c r="C148" s="36"/>
      <c r="D148" s="206" t="s">
        <v>166</v>
      </c>
      <c r="E148" s="36"/>
      <c r="F148" s="207" t="s">
        <v>975</v>
      </c>
      <c r="G148" s="36"/>
      <c r="H148" s="36"/>
      <c r="I148" s="208"/>
      <c r="J148" s="36"/>
      <c r="K148" s="36"/>
      <c r="L148" s="39"/>
      <c r="M148" s="209"/>
      <c r="N148" s="210"/>
      <c r="O148" s="71"/>
      <c r="P148" s="71"/>
      <c r="Q148" s="71"/>
      <c r="R148" s="71"/>
      <c r="S148" s="71"/>
      <c r="T148" s="72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6" t="s">
        <v>166</v>
      </c>
      <c r="AU148" s="16" t="s">
        <v>95</v>
      </c>
    </row>
    <row r="149" spans="1:65" s="2" customFormat="1" ht="19.5" x14ac:dyDescent="0.2">
      <c r="A149" s="34"/>
      <c r="B149" s="35"/>
      <c r="C149" s="36"/>
      <c r="D149" s="211" t="s">
        <v>168</v>
      </c>
      <c r="E149" s="36"/>
      <c r="F149" s="212" t="s">
        <v>976</v>
      </c>
      <c r="G149" s="36"/>
      <c r="H149" s="36"/>
      <c r="I149" s="208"/>
      <c r="J149" s="36"/>
      <c r="K149" s="36"/>
      <c r="L149" s="39"/>
      <c r="M149" s="209"/>
      <c r="N149" s="210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168</v>
      </c>
      <c r="AU149" s="16" t="s">
        <v>95</v>
      </c>
    </row>
    <row r="150" spans="1:65" s="2" customFormat="1" ht="16.5" customHeight="1" x14ac:dyDescent="0.2">
      <c r="A150" s="34"/>
      <c r="B150" s="35"/>
      <c r="C150" s="193" t="s">
        <v>218</v>
      </c>
      <c r="D150" s="193" t="s">
        <v>159</v>
      </c>
      <c r="E150" s="194" t="s">
        <v>977</v>
      </c>
      <c r="F150" s="195" t="s">
        <v>978</v>
      </c>
      <c r="G150" s="196" t="s">
        <v>940</v>
      </c>
      <c r="H150" s="197">
        <v>1</v>
      </c>
      <c r="I150" s="198"/>
      <c r="J150" s="199">
        <f>ROUND(I150*H150,2)</f>
        <v>0</v>
      </c>
      <c r="K150" s="195" t="s">
        <v>163</v>
      </c>
      <c r="L150" s="39"/>
      <c r="M150" s="200" t="s">
        <v>1</v>
      </c>
      <c r="N150" s="201" t="s">
        <v>51</v>
      </c>
      <c r="O150" s="71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941</v>
      </c>
      <c r="AT150" s="204" t="s">
        <v>159</v>
      </c>
      <c r="AU150" s="204" t="s">
        <v>95</v>
      </c>
      <c r="AY150" s="16" t="s">
        <v>157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6" t="s">
        <v>93</v>
      </c>
      <c r="BK150" s="205">
        <f>ROUND(I150*H150,2)</f>
        <v>0</v>
      </c>
      <c r="BL150" s="16" t="s">
        <v>941</v>
      </c>
      <c r="BM150" s="204" t="s">
        <v>979</v>
      </c>
    </row>
    <row r="151" spans="1:65" s="2" customFormat="1" x14ac:dyDescent="0.2">
      <c r="A151" s="34"/>
      <c r="B151" s="35"/>
      <c r="C151" s="36"/>
      <c r="D151" s="206" t="s">
        <v>166</v>
      </c>
      <c r="E151" s="36"/>
      <c r="F151" s="207" t="s">
        <v>980</v>
      </c>
      <c r="G151" s="36"/>
      <c r="H151" s="36"/>
      <c r="I151" s="208"/>
      <c r="J151" s="36"/>
      <c r="K151" s="36"/>
      <c r="L151" s="39"/>
      <c r="M151" s="209"/>
      <c r="N151" s="21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6" t="s">
        <v>166</v>
      </c>
      <c r="AU151" s="16" t="s">
        <v>95</v>
      </c>
    </row>
    <row r="152" spans="1:65" s="2" customFormat="1" ht="19.5" x14ac:dyDescent="0.2">
      <c r="A152" s="34"/>
      <c r="B152" s="35"/>
      <c r="C152" s="36"/>
      <c r="D152" s="211" t="s">
        <v>168</v>
      </c>
      <c r="E152" s="36"/>
      <c r="F152" s="212" t="s">
        <v>981</v>
      </c>
      <c r="G152" s="36"/>
      <c r="H152" s="36"/>
      <c r="I152" s="208"/>
      <c r="J152" s="36"/>
      <c r="K152" s="36"/>
      <c r="L152" s="39"/>
      <c r="M152" s="209"/>
      <c r="N152" s="210"/>
      <c r="O152" s="71"/>
      <c r="P152" s="71"/>
      <c r="Q152" s="71"/>
      <c r="R152" s="71"/>
      <c r="S152" s="71"/>
      <c r="T152" s="72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168</v>
      </c>
      <c r="AU152" s="16" t="s">
        <v>95</v>
      </c>
    </row>
    <row r="153" spans="1:65" s="12" customFormat="1" ht="22.9" customHeight="1" x14ac:dyDescent="0.2">
      <c r="B153" s="177"/>
      <c r="C153" s="178"/>
      <c r="D153" s="179" t="s">
        <v>85</v>
      </c>
      <c r="E153" s="191" t="s">
        <v>982</v>
      </c>
      <c r="F153" s="191" t="s">
        <v>983</v>
      </c>
      <c r="G153" s="178"/>
      <c r="H153" s="178"/>
      <c r="I153" s="181"/>
      <c r="J153" s="192">
        <f>BK153</f>
        <v>0</v>
      </c>
      <c r="K153" s="178"/>
      <c r="L153" s="183"/>
      <c r="M153" s="184"/>
      <c r="N153" s="185"/>
      <c r="O153" s="185"/>
      <c r="P153" s="186">
        <f>SUM(P154:P160)</f>
        <v>0</v>
      </c>
      <c r="Q153" s="185"/>
      <c r="R153" s="186">
        <f>SUM(R154:R160)</f>
        <v>0</v>
      </c>
      <c r="S153" s="185"/>
      <c r="T153" s="187">
        <f>SUM(T154:T160)</f>
        <v>0</v>
      </c>
      <c r="AR153" s="188" t="s">
        <v>195</v>
      </c>
      <c r="AT153" s="189" t="s">
        <v>85</v>
      </c>
      <c r="AU153" s="189" t="s">
        <v>93</v>
      </c>
      <c r="AY153" s="188" t="s">
        <v>157</v>
      </c>
      <c r="BK153" s="190">
        <f>SUM(BK154:BK160)</f>
        <v>0</v>
      </c>
    </row>
    <row r="154" spans="1:65" s="2" customFormat="1" ht="16.5" customHeight="1" x14ac:dyDescent="0.2">
      <c r="A154" s="34"/>
      <c r="B154" s="35"/>
      <c r="C154" s="193" t="s">
        <v>224</v>
      </c>
      <c r="D154" s="193" t="s">
        <v>159</v>
      </c>
      <c r="E154" s="194" t="s">
        <v>984</v>
      </c>
      <c r="F154" s="195" t="s">
        <v>983</v>
      </c>
      <c r="G154" s="196" t="s">
        <v>940</v>
      </c>
      <c r="H154" s="197">
        <v>1</v>
      </c>
      <c r="I154" s="198"/>
      <c r="J154" s="199">
        <f>ROUND(I154*H154,2)</f>
        <v>0</v>
      </c>
      <c r="K154" s="195" t="s">
        <v>163</v>
      </c>
      <c r="L154" s="39"/>
      <c r="M154" s="200" t="s">
        <v>1</v>
      </c>
      <c r="N154" s="201" t="s">
        <v>51</v>
      </c>
      <c r="O154" s="71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941</v>
      </c>
      <c r="AT154" s="204" t="s">
        <v>159</v>
      </c>
      <c r="AU154" s="204" t="s">
        <v>95</v>
      </c>
      <c r="AY154" s="16" t="s">
        <v>157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6" t="s">
        <v>93</v>
      </c>
      <c r="BK154" s="205">
        <f>ROUND(I154*H154,2)</f>
        <v>0</v>
      </c>
      <c r="BL154" s="16" t="s">
        <v>941</v>
      </c>
      <c r="BM154" s="204" t="s">
        <v>985</v>
      </c>
    </row>
    <row r="155" spans="1:65" s="2" customFormat="1" x14ac:dyDescent="0.2">
      <c r="A155" s="34"/>
      <c r="B155" s="35"/>
      <c r="C155" s="36"/>
      <c r="D155" s="206" t="s">
        <v>166</v>
      </c>
      <c r="E155" s="36"/>
      <c r="F155" s="207" t="s">
        <v>986</v>
      </c>
      <c r="G155" s="36"/>
      <c r="H155" s="36"/>
      <c r="I155" s="208"/>
      <c r="J155" s="36"/>
      <c r="K155" s="36"/>
      <c r="L155" s="39"/>
      <c r="M155" s="209"/>
      <c r="N155" s="210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166</v>
      </c>
      <c r="AU155" s="16" t="s">
        <v>95</v>
      </c>
    </row>
    <row r="156" spans="1:65" s="2" customFormat="1" ht="16.5" customHeight="1" x14ac:dyDescent="0.2">
      <c r="A156" s="34"/>
      <c r="B156" s="35"/>
      <c r="C156" s="193" t="s">
        <v>230</v>
      </c>
      <c r="D156" s="193" t="s">
        <v>159</v>
      </c>
      <c r="E156" s="194" t="s">
        <v>987</v>
      </c>
      <c r="F156" s="195" t="s">
        <v>988</v>
      </c>
      <c r="G156" s="196" t="s">
        <v>940</v>
      </c>
      <c r="H156" s="197">
        <v>1</v>
      </c>
      <c r="I156" s="198"/>
      <c r="J156" s="199">
        <f>ROUND(I156*H156,2)</f>
        <v>0</v>
      </c>
      <c r="K156" s="195" t="s">
        <v>163</v>
      </c>
      <c r="L156" s="39"/>
      <c r="M156" s="200" t="s">
        <v>1</v>
      </c>
      <c r="N156" s="201" t="s">
        <v>51</v>
      </c>
      <c r="O156" s="71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941</v>
      </c>
      <c r="AT156" s="204" t="s">
        <v>159</v>
      </c>
      <c r="AU156" s="204" t="s">
        <v>95</v>
      </c>
      <c r="AY156" s="16" t="s">
        <v>157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6" t="s">
        <v>93</v>
      </c>
      <c r="BK156" s="205">
        <f>ROUND(I156*H156,2)</f>
        <v>0</v>
      </c>
      <c r="BL156" s="16" t="s">
        <v>941</v>
      </c>
      <c r="BM156" s="204" t="s">
        <v>989</v>
      </c>
    </row>
    <row r="157" spans="1:65" s="2" customFormat="1" x14ac:dyDescent="0.2">
      <c r="A157" s="34"/>
      <c r="B157" s="35"/>
      <c r="C157" s="36"/>
      <c r="D157" s="206" t="s">
        <v>166</v>
      </c>
      <c r="E157" s="36"/>
      <c r="F157" s="207" t="s">
        <v>990</v>
      </c>
      <c r="G157" s="36"/>
      <c r="H157" s="36"/>
      <c r="I157" s="208"/>
      <c r="J157" s="36"/>
      <c r="K157" s="36"/>
      <c r="L157" s="39"/>
      <c r="M157" s="209"/>
      <c r="N157" s="210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166</v>
      </c>
      <c r="AU157" s="16" t="s">
        <v>95</v>
      </c>
    </row>
    <row r="158" spans="1:65" s="2" customFormat="1" ht="16.5" customHeight="1" x14ac:dyDescent="0.2">
      <c r="A158" s="34"/>
      <c r="B158" s="35"/>
      <c r="C158" s="193" t="s">
        <v>239</v>
      </c>
      <c r="D158" s="193" t="s">
        <v>159</v>
      </c>
      <c r="E158" s="194" t="s">
        <v>991</v>
      </c>
      <c r="F158" s="195" t="s">
        <v>992</v>
      </c>
      <c r="G158" s="196" t="s">
        <v>940</v>
      </c>
      <c r="H158" s="197">
        <v>1</v>
      </c>
      <c r="I158" s="198"/>
      <c r="J158" s="199">
        <f>ROUND(I158*H158,2)</f>
        <v>0</v>
      </c>
      <c r="K158" s="195" t="s">
        <v>163</v>
      </c>
      <c r="L158" s="39"/>
      <c r="M158" s="200" t="s">
        <v>1</v>
      </c>
      <c r="N158" s="201" t="s">
        <v>51</v>
      </c>
      <c r="O158" s="71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941</v>
      </c>
      <c r="AT158" s="204" t="s">
        <v>159</v>
      </c>
      <c r="AU158" s="204" t="s">
        <v>95</v>
      </c>
      <c r="AY158" s="16" t="s">
        <v>157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6" t="s">
        <v>93</v>
      </c>
      <c r="BK158" s="205">
        <f>ROUND(I158*H158,2)</f>
        <v>0</v>
      </c>
      <c r="BL158" s="16" t="s">
        <v>941</v>
      </c>
      <c r="BM158" s="204" t="s">
        <v>993</v>
      </c>
    </row>
    <row r="159" spans="1:65" s="2" customFormat="1" x14ac:dyDescent="0.2">
      <c r="A159" s="34"/>
      <c r="B159" s="35"/>
      <c r="C159" s="36"/>
      <c r="D159" s="206" t="s">
        <v>166</v>
      </c>
      <c r="E159" s="36"/>
      <c r="F159" s="207" t="s">
        <v>994</v>
      </c>
      <c r="G159" s="36"/>
      <c r="H159" s="36"/>
      <c r="I159" s="208"/>
      <c r="J159" s="36"/>
      <c r="K159" s="36"/>
      <c r="L159" s="39"/>
      <c r="M159" s="209"/>
      <c r="N159" s="210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6" t="s">
        <v>166</v>
      </c>
      <c r="AU159" s="16" t="s">
        <v>95</v>
      </c>
    </row>
    <row r="160" spans="1:65" s="2" customFormat="1" ht="29.25" x14ac:dyDescent="0.2">
      <c r="A160" s="34"/>
      <c r="B160" s="35"/>
      <c r="C160" s="36"/>
      <c r="D160" s="211" t="s">
        <v>168</v>
      </c>
      <c r="E160" s="36"/>
      <c r="F160" s="212" t="s">
        <v>995</v>
      </c>
      <c r="G160" s="36"/>
      <c r="H160" s="36"/>
      <c r="I160" s="208"/>
      <c r="J160" s="36"/>
      <c r="K160" s="36"/>
      <c r="L160" s="39"/>
      <c r="M160" s="209"/>
      <c r="N160" s="210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168</v>
      </c>
      <c r="AU160" s="16" t="s">
        <v>95</v>
      </c>
    </row>
    <row r="161" spans="1:65" s="12" customFormat="1" ht="22.9" customHeight="1" x14ac:dyDescent="0.2">
      <c r="B161" s="177"/>
      <c r="C161" s="178"/>
      <c r="D161" s="179" t="s">
        <v>85</v>
      </c>
      <c r="E161" s="191" t="s">
        <v>996</v>
      </c>
      <c r="F161" s="191" t="s">
        <v>997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SUM(P162:P164)</f>
        <v>0</v>
      </c>
      <c r="Q161" s="185"/>
      <c r="R161" s="186">
        <f>SUM(R162:R164)</f>
        <v>0</v>
      </c>
      <c r="S161" s="185"/>
      <c r="T161" s="187">
        <f>SUM(T162:T164)</f>
        <v>0</v>
      </c>
      <c r="AR161" s="188" t="s">
        <v>195</v>
      </c>
      <c r="AT161" s="189" t="s">
        <v>85</v>
      </c>
      <c r="AU161" s="189" t="s">
        <v>93</v>
      </c>
      <c r="AY161" s="188" t="s">
        <v>157</v>
      </c>
      <c r="BK161" s="190">
        <f>SUM(BK162:BK164)</f>
        <v>0</v>
      </c>
    </row>
    <row r="162" spans="1:65" s="2" customFormat="1" ht="16.5" customHeight="1" x14ac:dyDescent="0.2">
      <c r="A162" s="34"/>
      <c r="B162" s="35"/>
      <c r="C162" s="193" t="s">
        <v>246</v>
      </c>
      <c r="D162" s="193" t="s">
        <v>159</v>
      </c>
      <c r="E162" s="194" t="s">
        <v>998</v>
      </c>
      <c r="F162" s="195" t="s">
        <v>999</v>
      </c>
      <c r="G162" s="196" t="s">
        <v>940</v>
      </c>
      <c r="H162" s="197">
        <v>1</v>
      </c>
      <c r="I162" s="198"/>
      <c r="J162" s="199">
        <f>ROUND(I162*H162,2)</f>
        <v>0</v>
      </c>
      <c r="K162" s="195" t="s">
        <v>163</v>
      </c>
      <c r="L162" s="39"/>
      <c r="M162" s="200" t="s">
        <v>1</v>
      </c>
      <c r="N162" s="201" t="s">
        <v>51</v>
      </c>
      <c r="O162" s="71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941</v>
      </c>
      <c r="AT162" s="204" t="s">
        <v>159</v>
      </c>
      <c r="AU162" s="204" t="s">
        <v>95</v>
      </c>
      <c r="AY162" s="16" t="s">
        <v>157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6" t="s">
        <v>93</v>
      </c>
      <c r="BK162" s="205">
        <f>ROUND(I162*H162,2)</f>
        <v>0</v>
      </c>
      <c r="BL162" s="16" t="s">
        <v>941</v>
      </c>
      <c r="BM162" s="204" t="s">
        <v>1000</v>
      </c>
    </row>
    <row r="163" spans="1:65" s="2" customFormat="1" x14ac:dyDescent="0.2">
      <c r="A163" s="34"/>
      <c r="B163" s="35"/>
      <c r="C163" s="36"/>
      <c r="D163" s="206" t="s">
        <v>166</v>
      </c>
      <c r="E163" s="36"/>
      <c r="F163" s="207" t="s">
        <v>1001</v>
      </c>
      <c r="G163" s="36"/>
      <c r="H163" s="36"/>
      <c r="I163" s="208"/>
      <c r="J163" s="36"/>
      <c r="K163" s="36"/>
      <c r="L163" s="39"/>
      <c r="M163" s="209"/>
      <c r="N163" s="210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166</v>
      </c>
      <c r="AU163" s="16" t="s">
        <v>95</v>
      </c>
    </row>
    <row r="164" spans="1:65" s="2" customFormat="1" ht="19.5" x14ac:dyDescent="0.2">
      <c r="A164" s="34"/>
      <c r="B164" s="35"/>
      <c r="C164" s="36"/>
      <c r="D164" s="211" t="s">
        <v>168</v>
      </c>
      <c r="E164" s="36"/>
      <c r="F164" s="212" t="s">
        <v>1002</v>
      </c>
      <c r="G164" s="36"/>
      <c r="H164" s="36"/>
      <c r="I164" s="208"/>
      <c r="J164" s="36"/>
      <c r="K164" s="36"/>
      <c r="L164" s="39"/>
      <c r="M164" s="251"/>
      <c r="N164" s="252"/>
      <c r="O164" s="248"/>
      <c r="P164" s="248"/>
      <c r="Q164" s="248"/>
      <c r="R164" s="248"/>
      <c r="S164" s="248"/>
      <c r="T164" s="253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6" t="s">
        <v>168</v>
      </c>
      <c r="AU164" s="16" t="s">
        <v>95</v>
      </c>
    </row>
    <row r="165" spans="1:65" s="2" customFormat="1" ht="6.95" customHeight="1" x14ac:dyDescent="0.2">
      <c r="A165" s="3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39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sheetProtection algorithmName="SHA-512" hashValue="r+hqhhZud3DklnpBCkqe4wMTMI1yimApT5idsBVSZwsV8rdAggTT8X5D4cOU3tAjHsQ8DrlIF8lAWn6zXhRmUQ==" saltValue="qlOh3B50w/M5EsGXcoQ468Eczq23WR+N0V/DdoqAQFX/+/lNPpDKnpjA+uB9rb9lVhOstzPDBNEykMGhqSLNGw==" spinCount="100000" sheet="1" objects="1" scenarios="1" formatColumns="0" formatRows="0" autoFilter="0"/>
  <autoFilter ref="C124:K164"/>
  <mergeCells count="12">
    <mergeCell ref="E117:H117"/>
    <mergeCell ref="L2:V2"/>
    <mergeCell ref="E84:H84"/>
    <mergeCell ref="E86:H86"/>
    <mergeCell ref="E88:H88"/>
    <mergeCell ref="E113:H113"/>
    <mergeCell ref="E115:H115"/>
    <mergeCell ref="E7:H7"/>
    <mergeCell ref="E9:H9"/>
    <mergeCell ref="E11:H11"/>
    <mergeCell ref="E20:H20"/>
    <mergeCell ref="E29:H29"/>
  </mergeCells>
  <hyperlinks>
    <hyperlink ref="F129" r:id="rId1"/>
    <hyperlink ref="F132" r:id="rId2"/>
    <hyperlink ref="F135" r:id="rId3"/>
    <hyperlink ref="F138" r:id="rId4"/>
    <hyperlink ref="F141" r:id="rId5"/>
    <hyperlink ref="F145" r:id="rId6"/>
    <hyperlink ref="F148" r:id="rId7"/>
    <hyperlink ref="F151" r:id="rId8"/>
    <hyperlink ref="F155" r:id="rId9"/>
    <hyperlink ref="F157" r:id="rId10"/>
    <hyperlink ref="F159" r:id="rId11"/>
    <hyperlink ref="F163" r:id="rId1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workbookViewId="0"/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6" t="s">
        <v>112</v>
      </c>
    </row>
    <row r="3" spans="1:46" s="1" customFormat="1" ht="6.95" customHeight="1" x14ac:dyDescent="0.2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9"/>
      <c r="AT3" s="16" t="s">
        <v>95</v>
      </c>
    </row>
    <row r="4" spans="1:46" s="1" customFormat="1" ht="24.95" customHeight="1" x14ac:dyDescent="0.2">
      <c r="B4" s="19"/>
      <c r="D4" s="117" t="s">
        <v>113</v>
      </c>
      <c r="L4" s="19"/>
      <c r="M4" s="118" t="s">
        <v>10</v>
      </c>
      <c r="AT4" s="16" t="s">
        <v>4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19" t="s">
        <v>16</v>
      </c>
      <c r="L6" s="19"/>
    </row>
    <row r="7" spans="1:46" s="1" customFormat="1" ht="16.5" customHeight="1" x14ac:dyDescent="0.2">
      <c r="B7" s="19"/>
      <c r="E7" s="306" t="str">
        <f>'Rekapitulace zakázky'!K6</f>
        <v>Oprava mostu v km 1,508 trati Kralupy nad Vltavou - Neratovice</v>
      </c>
      <c r="F7" s="307"/>
      <c r="G7" s="307"/>
      <c r="H7" s="307"/>
      <c r="L7" s="19"/>
    </row>
    <row r="8" spans="1:46" s="1" customFormat="1" ht="12" customHeight="1" x14ac:dyDescent="0.2">
      <c r="B8" s="19"/>
      <c r="D8" s="119" t="s">
        <v>114</v>
      </c>
      <c r="L8" s="19"/>
    </row>
    <row r="9" spans="1:46" s="2" customFormat="1" ht="16.5" customHeight="1" x14ac:dyDescent="0.2">
      <c r="A9" s="34"/>
      <c r="B9" s="39"/>
      <c r="C9" s="34"/>
      <c r="D9" s="34"/>
      <c r="E9" s="306" t="s">
        <v>115</v>
      </c>
      <c r="F9" s="308"/>
      <c r="G9" s="308"/>
      <c r="H9" s="308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9" t="s">
        <v>116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09" t="s">
        <v>1003</v>
      </c>
      <c r="F11" s="308"/>
      <c r="G11" s="308"/>
      <c r="H11" s="308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x14ac:dyDescent="0.2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9" t="s">
        <v>18</v>
      </c>
      <c r="E13" s="34"/>
      <c r="F13" s="110" t="s">
        <v>19</v>
      </c>
      <c r="G13" s="34"/>
      <c r="H13" s="34"/>
      <c r="I13" s="119" t="s">
        <v>20</v>
      </c>
      <c r="J13" s="110" t="s">
        <v>21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9" t="s">
        <v>22</v>
      </c>
      <c r="E14" s="34"/>
      <c r="F14" s="110" t="s">
        <v>23</v>
      </c>
      <c r="G14" s="34"/>
      <c r="H14" s="34"/>
      <c r="I14" s="119" t="s">
        <v>24</v>
      </c>
      <c r="J14" s="120" t="str">
        <f>'Rekapitulace zakázky'!AN8</f>
        <v>9. 11. 2021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21.75" customHeight="1" x14ac:dyDescent="0.2">
      <c r="A15" s="34"/>
      <c r="B15" s="39"/>
      <c r="C15" s="34"/>
      <c r="D15" s="121" t="s">
        <v>26</v>
      </c>
      <c r="E15" s="34"/>
      <c r="F15" s="122" t="s">
        <v>27</v>
      </c>
      <c r="G15" s="34"/>
      <c r="H15" s="34"/>
      <c r="I15" s="121" t="s">
        <v>28</v>
      </c>
      <c r="J15" s="122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9" t="s">
        <v>30</v>
      </c>
      <c r="E16" s="34"/>
      <c r="F16" s="34"/>
      <c r="G16" s="34"/>
      <c r="H16" s="34"/>
      <c r="I16" s="119" t="s">
        <v>31</v>
      </c>
      <c r="J16" s="110" t="s">
        <v>32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10" t="s">
        <v>33</v>
      </c>
      <c r="F17" s="34"/>
      <c r="G17" s="34"/>
      <c r="H17" s="34"/>
      <c r="I17" s="119" t="s">
        <v>34</v>
      </c>
      <c r="J17" s="110" t="s">
        <v>35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9" t="s">
        <v>36</v>
      </c>
      <c r="E19" s="34"/>
      <c r="F19" s="34"/>
      <c r="G19" s="34"/>
      <c r="H19" s="34"/>
      <c r="I19" s="119" t="s">
        <v>31</v>
      </c>
      <c r="J19" s="29" t="str">
        <f>'Rekapitulace zakázky'!AN13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10" t="str">
        <f>'Rekapitulace zakázky'!E14</f>
        <v>Vyplň údaj</v>
      </c>
      <c r="F20" s="311"/>
      <c r="G20" s="311"/>
      <c r="H20" s="311"/>
      <c r="I20" s="119" t="s">
        <v>34</v>
      </c>
      <c r="J20" s="29" t="str">
        <f>'Rekapitulace zakázky'!AN14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9" t="s">
        <v>38</v>
      </c>
      <c r="E22" s="34"/>
      <c r="F22" s="34"/>
      <c r="G22" s="34"/>
      <c r="H22" s="34"/>
      <c r="I22" s="119" t="s">
        <v>31</v>
      </c>
      <c r="J22" s="110" t="s">
        <v>39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10" t="s">
        <v>40</v>
      </c>
      <c r="F23" s="34"/>
      <c r="G23" s="34"/>
      <c r="H23" s="34"/>
      <c r="I23" s="119" t="s">
        <v>34</v>
      </c>
      <c r="J23" s="110" t="s">
        <v>41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9" t="s">
        <v>43</v>
      </c>
      <c r="E25" s="34"/>
      <c r="F25" s="34"/>
      <c r="G25" s="34"/>
      <c r="H25" s="34"/>
      <c r="I25" s="119" t="s">
        <v>31</v>
      </c>
      <c r="J25" s="110" t="str">
        <f>IF('Rekapitulace zakázky'!AN19="","",'Rekapitulace zakázky'!AN19)</f>
        <v/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10" t="str">
        <f>IF('Rekapitulace zakázky'!E20="","",'Rekapitulace zakázky'!E20)</f>
        <v xml:space="preserve"> </v>
      </c>
      <c r="F26" s="34"/>
      <c r="G26" s="34"/>
      <c r="H26" s="34"/>
      <c r="I26" s="119" t="s">
        <v>34</v>
      </c>
      <c r="J26" s="110" t="str">
        <f>IF('Rekapitulace zakázky'!AN20="","",'Rekapitulace zakázky'!AN20)</f>
        <v/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9" t="s">
        <v>45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23"/>
      <c r="B29" s="124"/>
      <c r="C29" s="123"/>
      <c r="D29" s="123"/>
      <c r="E29" s="312" t="s">
        <v>1</v>
      </c>
      <c r="F29" s="312"/>
      <c r="G29" s="312"/>
      <c r="H29" s="312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6"/>
      <c r="E31" s="126"/>
      <c r="F31" s="126"/>
      <c r="G31" s="126"/>
      <c r="H31" s="126"/>
      <c r="I31" s="126"/>
      <c r="J31" s="126"/>
      <c r="K31" s="12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7" t="s">
        <v>46</v>
      </c>
      <c r="E32" s="34"/>
      <c r="F32" s="34"/>
      <c r="G32" s="34"/>
      <c r="H32" s="34"/>
      <c r="I32" s="34"/>
      <c r="J32" s="128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6"/>
      <c r="E33" s="126"/>
      <c r="F33" s="126"/>
      <c r="G33" s="126"/>
      <c r="H33" s="126"/>
      <c r="I33" s="126"/>
      <c r="J33" s="126"/>
      <c r="K33" s="12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9" t="s">
        <v>48</v>
      </c>
      <c r="G34" s="34"/>
      <c r="H34" s="34"/>
      <c r="I34" s="129" t="s">
        <v>47</v>
      </c>
      <c r="J34" s="129" t="s">
        <v>49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30" t="s">
        <v>50</v>
      </c>
      <c r="E35" s="119" t="s">
        <v>51</v>
      </c>
      <c r="F35" s="131">
        <f>ROUND((SUM(BE121:BE126)),  2)</f>
        <v>0</v>
      </c>
      <c r="G35" s="34"/>
      <c r="H35" s="34"/>
      <c r="I35" s="132">
        <v>0.21</v>
      </c>
      <c r="J35" s="131">
        <f>ROUND(((SUM(BE121:BE126))*I35),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9" t="s">
        <v>52</v>
      </c>
      <c r="F36" s="131">
        <f>ROUND((SUM(BF121:BF126)),  2)</f>
        <v>0</v>
      </c>
      <c r="G36" s="34"/>
      <c r="H36" s="34"/>
      <c r="I36" s="132">
        <v>0.15</v>
      </c>
      <c r="J36" s="131">
        <f>ROUND(((SUM(BF121:BF126))*I36),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9" t="s">
        <v>53</v>
      </c>
      <c r="F37" s="131">
        <f>ROUND((SUM(BG121:BG126)),  2)</f>
        <v>0</v>
      </c>
      <c r="G37" s="34"/>
      <c r="H37" s="34"/>
      <c r="I37" s="132">
        <v>0.21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9" t="s">
        <v>54</v>
      </c>
      <c r="F38" s="131">
        <f>ROUND((SUM(BH121:BH126)),  2)</f>
        <v>0</v>
      </c>
      <c r="G38" s="34"/>
      <c r="H38" s="34"/>
      <c r="I38" s="132">
        <v>0.15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9" t="s">
        <v>55</v>
      </c>
      <c r="F39" s="131">
        <f>ROUND((SUM(BI121:BI126)),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3"/>
      <c r="D41" s="134" t="s">
        <v>56</v>
      </c>
      <c r="E41" s="135"/>
      <c r="F41" s="135"/>
      <c r="G41" s="136" t="s">
        <v>57</v>
      </c>
      <c r="H41" s="137" t="s">
        <v>58</v>
      </c>
      <c r="I41" s="135"/>
      <c r="J41" s="138">
        <f>SUM(J32:J39)</f>
        <v>0</v>
      </c>
      <c r="K41" s="139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39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2" customFormat="1" ht="14.45" customHeight="1" x14ac:dyDescent="0.2">
      <c r="B49" s="51"/>
      <c r="D49" s="140" t="s">
        <v>59</v>
      </c>
      <c r="E49" s="141"/>
      <c r="F49" s="141"/>
      <c r="G49" s="140" t="s">
        <v>60</v>
      </c>
      <c r="H49" s="141"/>
      <c r="I49" s="141"/>
      <c r="J49" s="141"/>
      <c r="K49" s="141"/>
      <c r="L49" s="51"/>
    </row>
    <row r="50" spans="1:31" x14ac:dyDescent="0.2">
      <c r="B50" s="19"/>
      <c r="L50" s="19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s="2" customFormat="1" ht="12.75" x14ac:dyDescent="0.2">
      <c r="A60" s="34"/>
      <c r="B60" s="39"/>
      <c r="C60" s="34"/>
      <c r="D60" s="142" t="s">
        <v>61</v>
      </c>
      <c r="E60" s="143"/>
      <c r="F60" s="144" t="s">
        <v>62</v>
      </c>
      <c r="G60" s="142" t="s">
        <v>61</v>
      </c>
      <c r="H60" s="143"/>
      <c r="I60" s="143"/>
      <c r="J60" s="145" t="s">
        <v>62</v>
      </c>
      <c r="K60" s="143"/>
      <c r="L60" s="51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31" x14ac:dyDescent="0.2">
      <c r="B61" s="19"/>
      <c r="L61" s="19"/>
    </row>
    <row r="62" spans="1:31" x14ac:dyDescent="0.2">
      <c r="B62" s="19"/>
      <c r="L62" s="19"/>
    </row>
    <row r="63" spans="1:31" x14ac:dyDescent="0.2">
      <c r="B63" s="19"/>
      <c r="L63" s="19"/>
    </row>
    <row r="64" spans="1:31" s="2" customFormat="1" ht="12.75" x14ac:dyDescent="0.2">
      <c r="A64" s="34"/>
      <c r="B64" s="39"/>
      <c r="C64" s="34"/>
      <c r="D64" s="140" t="s">
        <v>63</v>
      </c>
      <c r="E64" s="146"/>
      <c r="F64" s="146"/>
      <c r="G64" s="140" t="s">
        <v>64</v>
      </c>
      <c r="H64" s="146"/>
      <c r="I64" s="146"/>
      <c r="J64" s="146"/>
      <c r="K64" s="146"/>
      <c r="L64" s="51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x14ac:dyDescent="0.2">
      <c r="B65" s="19"/>
      <c r="L65" s="19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s="2" customFormat="1" ht="12.75" x14ac:dyDescent="0.2">
      <c r="A75" s="34"/>
      <c r="B75" s="39"/>
      <c r="C75" s="34"/>
      <c r="D75" s="142" t="s">
        <v>61</v>
      </c>
      <c r="E75" s="143"/>
      <c r="F75" s="144" t="s">
        <v>62</v>
      </c>
      <c r="G75" s="142" t="s">
        <v>61</v>
      </c>
      <c r="H75" s="143"/>
      <c r="I75" s="143"/>
      <c r="J75" s="145" t="s">
        <v>62</v>
      </c>
      <c r="K75" s="143"/>
      <c r="L75" s="51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5" customHeight="1" x14ac:dyDescent="0.2">
      <c r="A76" s="34"/>
      <c r="B76" s="147"/>
      <c r="C76" s="148"/>
      <c r="D76" s="148"/>
      <c r="E76" s="148"/>
      <c r="F76" s="148"/>
      <c r="G76" s="148"/>
      <c r="H76" s="148"/>
      <c r="I76" s="148"/>
      <c r="J76" s="148"/>
      <c r="K76" s="148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5" customHeight="1" x14ac:dyDescent="0.2">
      <c r="A80" s="34"/>
      <c r="B80" s="149"/>
      <c r="C80" s="150"/>
      <c r="D80" s="150"/>
      <c r="E80" s="150"/>
      <c r="F80" s="150"/>
      <c r="G80" s="150"/>
      <c r="H80" s="150"/>
      <c r="I80" s="150"/>
      <c r="J80" s="150"/>
      <c r="K80" s="150"/>
      <c r="L80" s="51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31" s="2" customFormat="1" ht="24.95" customHeight="1" x14ac:dyDescent="0.2">
      <c r="A81" s="34"/>
      <c r="B81" s="35"/>
      <c r="C81" s="22" t="s">
        <v>118</v>
      </c>
      <c r="D81" s="36"/>
      <c r="E81" s="36"/>
      <c r="F81" s="36"/>
      <c r="G81" s="36"/>
      <c r="H81" s="36"/>
      <c r="I81" s="36"/>
      <c r="J81" s="36"/>
      <c r="K81" s="36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6.95" customHeight="1" x14ac:dyDescent="0.2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12" customHeight="1" x14ac:dyDescent="0.2">
      <c r="A83" s="34"/>
      <c r="B83" s="35"/>
      <c r="C83" s="28" t="s">
        <v>16</v>
      </c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6.5" customHeight="1" x14ac:dyDescent="0.2">
      <c r="A84" s="34"/>
      <c r="B84" s="35"/>
      <c r="C84" s="36"/>
      <c r="D84" s="36"/>
      <c r="E84" s="304" t="str">
        <f>E7</f>
        <v>Oprava mostu v km 1,508 trati Kralupy nad Vltavou - Neratovice</v>
      </c>
      <c r="F84" s="305"/>
      <c r="G84" s="305"/>
      <c r="H84" s="305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1" customFormat="1" ht="12" customHeight="1" x14ac:dyDescent="0.2">
      <c r="B85" s="20"/>
      <c r="C85" s="28" t="s">
        <v>114</v>
      </c>
      <c r="D85" s="21"/>
      <c r="E85" s="21"/>
      <c r="F85" s="21"/>
      <c r="G85" s="21"/>
      <c r="H85" s="21"/>
      <c r="I85" s="21"/>
      <c r="J85" s="21"/>
      <c r="K85" s="21"/>
      <c r="L85" s="19"/>
    </row>
    <row r="86" spans="1:31" s="2" customFormat="1" ht="16.5" customHeight="1" x14ac:dyDescent="0.2">
      <c r="A86" s="34"/>
      <c r="B86" s="35"/>
      <c r="C86" s="36"/>
      <c r="D86" s="36"/>
      <c r="E86" s="304" t="s">
        <v>115</v>
      </c>
      <c r="F86" s="303"/>
      <c r="G86" s="303"/>
      <c r="H86" s="303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12" customHeight="1" x14ac:dyDescent="0.2">
      <c r="A87" s="34"/>
      <c r="B87" s="35"/>
      <c r="C87" s="28" t="s">
        <v>116</v>
      </c>
      <c r="D87" s="36"/>
      <c r="E87" s="36"/>
      <c r="F87" s="36"/>
      <c r="G87" s="36"/>
      <c r="H87" s="3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6.5" customHeight="1" x14ac:dyDescent="0.2">
      <c r="A88" s="34"/>
      <c r="B88" s="35"/>
      <c r="C88" s="36"/>
      <c r="D88" s="36"/>
      <c r="E88" s="292" t="str">
        <f>E11</f>
        <v xml:space="preserve">21-12-01/5 - Oprava mostu v km 1,508 _ DSPS </v>
      </c>
      <c r="F88" s="303"/>
      <c r="G88" s="303"/>
      <c r="H88" s="303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 x14ac:dyDescent="0.2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 x14ac:dyDescent="0.2">
      <c r="A90" s="34"/>
      <c r="B90" s="35"/>
      <c r="C90" s="28" t="s">
        <v>22</v>
      </c>
      <c r="D90" s="36"/>
      <c r="E90" s="36"/>
      <c r="F90" s="26" t="str">
        <f>F14</f>
        <v>Chvatěruby</v>
      </c>
      <c r="G90" s="36"/>
      <c r="H90" s="36"/>
      <c r="I90" s="28" t="s">
        <v>24</v>
      </c>
      <c r="J90" s="66" t="str">
        <f>IF(J14="","",J14)</f>
        <v>9. 11. 2021</v>
      </c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5.7" customHeight="1" x14ac:dyDescent="0.2">
      <c r="A92" s="34"/>
      <c r="B92" s="35"/>
      <c r="C92" s="28" t="s">
        <v>30</v>
      </c>
      <c r="D92" s="36"/>
      <c r="E92" s="36"/>
      <c r="F92" s="26" t="str">
        <f>E17</f>
        <v>Správa železnic, státní organizace</v>
      </c>
      <c r="G92" s="36"/>
      <c r="H92" s="36"/>
      <c r="I92" s="28" t="s">
        <v>38</v>
      </c>
      <c r="J92" s="32" t="str">
        <f>E23</f>
        <v>TOP CON SERVIS s.r.o.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5.2" customHeight="1" x14ac:dyDescent="0.2">
      <c r="A93" s="34"/>
      <c r="B93" s="35"/>
      <c r="C93" s="28" t="s">
        <v>36</v>
      </c>
      <c r="D93" s="36"/>
      <c r="E93" s="36"/>
      <c r="F93" s="26" t="str">
        <f>IF(E20="","",E20)</f>
        <v>Vyplň údaj</v>
      </c>
      <c r="G93" s="36"/>
      <c r="H93" s="36"/>
      <c r="I93" s="28" t="s">
        <v>43</v>
      </c>
      <c r="J93" s="32" t="str">
        <f>E26</f>
        <v xml:space="preserve"> </v>
      </c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0.35" customHeight="1" x14ac:dyDescent="0.2">
      <c r="A94" s="34"/>
      <c r="B94" s="35"/>
      <c r="C94" s="36"/>
      <c r="D94" s="36"/>
      <c r="E94" s="36"/>
      <c r="F94" s="36"/>
      <c r="G94" s="36"/>
      <c r="H94" s="36"/>
      <c r="I94" s="36"/>
      <c r="J94" s="36"/>
      <c r="K94" s="36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29.25" customHeight="1" x14ac:dyDescent="0.2">
      <c r="A95" s="34"/>
      <c r="B95" s="35"/>
      <c r="C95" s="151" t="s">
        <v>119</v>
      </c>
      <c r="D95" s="152"/>
      <c r="E95" s="152"/>
      <c r="F95" s="152"/>
      <c r="G95" s="152"/>
      <c r="H95" s="152"/>
      <c r="I95" s="152"/>
      <c r="J95" s="153" t="s">
        <v>120</v>
      </c>
      <c r="K95" s="152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0.35" customHeight="1" x14ac:dyDescent="0.2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47" s="2" customFormat="1" ht="22.9" customHeight="1" x14ac:dyDescent="0.2">
      <c r="A97" s="34"/>
      <c r="B97" s="35"/>
      <c r="C97" s="154" t="s">
        <v>121</v>
      </c>
      <c r="D97" s="36"/>
      <c r="E97" s="36"/>
      <c r="F97" s="36"/>
      <c r="G97" s="36"/>
      <c r="H97" s="36"/>
      <c r="I97" s="36"/>
      <c r="J97" s="84">
        <f>J121</f>
        <v>0</v>
      </c>
      <c r="K97" s="36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U97" s="16" t="s">
        <v>122</v>
      </c>
    </row>
    <row r="98" spans="1:47" s="9" customFormat="1" ht="24.95" customHeight="1" x14ac:dyDescent="0.2">
      <c r="B98" s="155"/>
      <c r="C98" s="156"/>
      <c r="D98" s="157" t="s">
        <v>928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47" s="10" customFormat="1" ht="19.899999999999999" customHeight="1" x14ac:dyDescent="0.2">
      <c r="B99" s="161"/>
      <c r="C99" s="104"/>
      <c r="D99" s="162" t="s">
        <v>929</v>
      </c>
      <c r="E99" s="163"/>
      <c r="F99" s="163"/>
      <c r="G99" s="163"/>
      <c r="H99" s="163"/>
      <c r="I99" s="163"/>
      <c r="J99" s="164">
        <f>J123</f>
        <v>0</v>
      </c>
      <c r="K99" s="104"/>
      <c r="L99" s="165"/>
    </row>
    <row r="100" spans="1:47" s="2" customFormat="1" ht="21.75" customHeight="1" x14ac:dyDescent="0.2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47" s="2" customFormat="1" ht="6.95" customHeight="1" x14ac:dyDescent="0.2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47" s="2" customFormat="1" ht="6.95" customHeight="1" x14ac:dyDescent="0.2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47" s="2" customFormat="1" ht="24.95" customHeight="1" x14ac:dyDescent="0.2">
      <c r="A106" s="34"/>
      <c r="B106" s="35"/>
      <c r="C106" s="22" t="s">
        <v>142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47" s="2" customFormat="1" ht="6.95" customHeight="1" x14ac:dyDescent="0.2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47" s="2" customFormat="1" ht="12" customHeight="1" x14ac:dyDescent="0.2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47" s="2" customFormat="1" ht="16.5" customHeight="1" x14ac:dyDescent="0.2">
      <c r="A109" s="34"/>
      <c r="B109" s="35"/>
      <c r="C109" s="36"/>
      <c r="D109" s="36"/>
      <c r="E109" s="304" t="str">
        <f>E7</f>
        <v>Oprava mostu v km 1,508 trati Kralupy nad Vltavou - Neratovice</v>
      </c>
      <c r="F109" s="305"/>
      <c r="G109" s="305"/>
      <c r="H109" s="305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47" s="1" customFormat="1" ht="12" customHeight="1" x14ac:dyDescent="0.2">
      <c r="B110" s="20"/>
      <c r="C110" s="28" t="s">
        <v>114</v>
      </c>
      <c r="D110" s="21"/>
      <c r="E110" s="21"/>
      <c r="F110" s="21"/>
      <c r="G110" s="21"/>
      <c r="H110" s="21"/>
      <c r="I110" s="21"/>
      <c r="J110" s="21"/>
      <c r="K110" s="21"/>
      <c r="L110" s="19"/>
    </row>
    <row r="111" spans="1:47" s="2" customFormat="1" ht="16.5" customHeight="1" x14ac:dyDescent="0.2">
      <c r="A111" s="34"/>
      <c r="B111" s="35"/>
      <c r="C111" s="36"/>
      <c r="D111" s="36"/>
      <c r="E111" s="304" t="s">
        <v>115</v>
      </c>
      <c r="F111" s="303"/>
      <c r="G111" s="303"/>
      <c r="H111" s="30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47" s="2" customFormat="1" ht="12" customHeight="1" x14ac:dyDescent="0.2">
      <c r="A112" s="34"/>
      <c r="B112" s="35"/>
      <c r="C112" s="28" t="s">
        <v>116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 x14ac:dyDescent="0.2">
      <c r="A113" s="34"/>
      <c r="B113" s="35"/>
      <c r="C113" s="36"/>
      <c r="D113" s="36"/>
      <c r="E113" s="292" t="str">
        <f>E11</f>
        <v xml:space="preserve">21-12-01/5 - Oprava mostu v km 1,508 _ DSPS </v>
      </c>
      <c r="F113" s="303"/>
      <c r="G113" s="303"/>
      <c r="H113" s="30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 x14ac:dyDescent="0.2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8" t="s">
        <v>22</v>
      </c>
      <c r="D115" s="36"/>
      <c r="E115" s="36"/>
      <c r="F115" s="26" t="str">
        <f>F14</f>
        <v>Chvatěruby</v>
      </c>
      <c r="G115" s="36"/>
      <c r="H115" s="36"/>
      <c r="I115" s="28" t="s">
        <v>24</v>
      </c>
      <c r="J115" s="66" t="str">
        <f>IF(J14="","",J14)</f>
        <v>9. 11. 2021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 x14ac:dyDescent="0.2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 x14ac:dyDescent="0.2">
      <c r="A117" s="34"/>
      <c r="B117" s="35"/>
      <c r="C117" s="28" t="s">
        <v>30</v>
      </c>
      <c r="D117" s="36"/>
      <c r="E117" s="36"/>
      <c r="F117" s="26" t="str">
        <f>E17</f>
        <v>Správa železnic, státní organizace</v>
      </c>
      <c r="G117" s="36"/>
      <c r="H117" s="36"/>
      <c r="I117" s="28" t="s">
        <v>38</v>
      </c>
      <c r="J117" s="32" t="str">
        <f>E23</f>
        <v>TOP CON SERVIS s.r.o.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5.2" customHeight="1" x14ac:dyDescent="0.2">
      <c r="A118" s="34"/>
      <c r="B118" s="35"/>
      <c r="C118" s="28" t="s">
        <v>36</v>
      </c>
      <c r="D118" s="36"/>
      <c r="E118" s="36"/>
      <c r="F118" s="26" t="str">
        <f>IF(E20="","",E20)</f>
        <v>Vyplň údaj</v>
      </c>
      <c r="G118" s="36"/>
      <c r="H118" s="36"/>
      <c r="I118" s="28" t="s">
        <v>43</v>
      </c>
      <c r="J118" s="32" t="str">
        <f>E26</f>
        <v xml:space="preserve"> 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 x14ac:dyDescent="0.2">
      <c r="A120" s="166"/>
      <c r="B120" s="167"/>
      <c r="C120" s="168" t="s">
        <v>143</v>
      </c>
      <c r="D120" s="169" t="s">
        <v>71</v>
      </c>
      <c r="E120" s="169" t="s">
        <v>67</v>
      </c>
      <c r="F120" s="169" t="s">
        <v>68</v>
      </c>
      <c r="G120" s="169" t="s">
        <v>144</v>
      </c>
      <c r="H120" s="169" t="s">
        <v>145</v>
      </c>
      <c r="I120" s="169" t="s">
        <v>146</v>
      </c>
      <c r="J120" s="169" t="s">
        <v>120</v>
      </c>
      <c r="K120" s="170" t="s">
        <v>147</v>
      </c>
      <c r="L120" s="171"/>
      <c r="M120" s="75" t="s">
        <v>1</v>
      </c>
      <c r="N120" s="76" t="s">
        <v>50</v>
      </c>
      <c r="O120" s="76" t="s">
        <v>148</v>
      </c>
      <c r="P120" s="76" t="s">
        <v>149</v>
      </c>
      <c r="Q120" s="76" t="s">
        <v>150</v>
      </c>
      <c r="R120" s="76" t="s">
        <v>151</v>
      </c>
      <c r="S120" s="76" t="s">
        <v>152</v>
      </c>
      <c r="T120" s="77" t="s">
        <v>153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 x14ac:dyDescent="0.25">
      <c r="A121" s="34"/>
      <c r="B121" s="35"/>
      <c r="C121" s="82" t="s">
        <v>154</v>
      </c>
      <c r="D121" s="36"/>
      <c r="E121" s="36"/>
      <c r="F121" s="36"/>
      <c r="G121" s="36"/>
      <c r="H121" s="36"/>
      <c r="I121" s="36"/>
      <c r="J121" s="172">
        <f>BK121</f>
        <v>0</v>
      </c>
      <c r="K121" s="36"/>
      <c r="L121" s="39"/>
      <c r="M121" s="78"/>
      <c r="N121" s="173"/>
      <c r="O121" s="79"/>
      <c r="P121" s="174">
        <f>P122</f>
        <v>0</v>
      </c>
      <c r="Q121" s="79"/>
      <c r="R121" s="174">
        <f>R122</f>
        <v>0</v>
      </c>
      <c r="S121" s="79"/>
      <c r="T121" s="175">
        <f>T122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85</v>
      </c>
      <c r="AU121" s="16" t="s">
        <v>122</v>
      </c>
      <c r="BK121" s="176">
        <f>BK122</f>
        <v>0</v>
      </c>
    </row>
    <row r="122" spans="1:65" s="12" customFormat="1" ht="25.9" customHeight="1" x14ac:dyDescent="0.2">
      <c r="B122" s="177"/>
      <c r="C122" s="178"/>
      <c r="D122" s="179" t="s">
        <v>85</v>
      </c>
      <c r="E122" s="180" t="s">
        <v>934</v>
      </c>
      <c r="F122" s="180" t="s">
        <v>935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</f>
        <v>0</v>
      </c>
      <c r="Q122" s="185"/>
      <c r="R122" s="186">
        <f>R123</f>
        <v>0</v>
      </c>
      <c r="S122" s="185"/>
      <c r="T122" s="187">
        <f>T123</f>
        <v>0</v>
      </c>
      <c r="AR122" s="188" t="s">
        <v>195</v>
      </c>
      <c r="AT122" s="189" t="s">
        <v>85</v>
      </c>
      <c r="AU122" s="189" t="s">
        <v>86</v>
      </c>
      <c r="AY122" s="188" t="s">
        <v>157</v>
      </c>
      <c r="BK122" s="190">
        <f>BK123</f>
        <v>0</v>
      </c>
    </row>
    <row r="123" spans="1:65" s="12" customFormat="1" ht="22.9" customHeight="1" x14ac:dyDescent="0.2">
      <c r="B123" s="177"/>
      <c r="C123" s="178"/>
      <c r="D123" s="179" t="s">
        <v>85</v>
      </c>
      <c r="E123" s="191" t="s">
        <v>936</v>
      </c>
      <c r="F123" s="191" t="s">
        <v>937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SUM(P124:P126)</f>
        <v>0</v>
      </c>
      <c r="Q123" s="185"/>
      <c r="R123" s="186">
        <f>SUM(R124:R126)</f>
        <v>0</v>
      </c>
      <c r="S123" s="185"/>
      <c r="T123" s="187">
        <f>SUM(T124:T126)</f>
        <v>0</v>
      </c>
      <c r="AR123" s="188" t="s">
        <v>195</v>
      </c>
      <c r="AT123" s="189" t="s">
        <v>85</v>
      </c>
      <c r="AU123" s="189" t="s">
        <v>93</v>
      </c>
      <c r="AY123" s="188" t="s">
        <v>157</v>
      </c>
      <c r="BK123" s="190">
        <f>SUM(BK124:BK126)</f>
        <v>0</v>
      </c>
    </row>
    <row r="124" spans="1:65" s="2" customFormat="1" ht="16.5" customHeight="1" x14ac:dyDescent="0.2">
      <c r="A124" s="34"/>
      <c r="B124" s="35"/>
      <c r="C124" s="193" t="s">
        <v>93</v>
      </c>
      <c r="D124" s="193" t="s">
        <v>159</v>
      </c>
      <c r="E124" s="194" t="s">
        <v>1004</v>
      </c>
      <c r="F124" s="195" t="s">
        <v>1005</v>
      </c>
      <c r="G124" s="196" t="s">
        <v>940</v>
      </c>
      <c r="H124" s="197">
        <v>1</v>
      </c>
      <c r="I124" s="198"/>
      <c r="J124" s="199">
        <f>ROUND(I124*H124,2)</f>
        <v>0</v>
      </c>
      <c r="K124" s="195" t="s">
        <v>163</v>
      </c>
      <c r="L124" s="39"/>
      <c r="M124" s="200" t="s">
        <v>1</v>
      </c>
      <c r="N124" s="201" t="s">
        <v>51</v>
      </c>
      <c r="O124" s="71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4" t="s">
        <v>941</v>
      </c>
      <c r="AT124" s="204" t="s">
        <v>159</v>
      </c>
      <c r="AU124" s="204" t="s">
        <v>95</v>
      </c>
      <c r="AY124" s="16" t="s">
        <v>157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6" t="s">
        <v>93</v>
      </c>
      <c r="BK124" s="205">
        <f>ROUND(I124*H124,2)</f>
        <v>0</v>
      </c>
      <c r="BL124" s="16" t="s">
        <v>941</v>
      </c>
      <c r="BM124" s="204" t="s">
        <v>1006</v>
      </c>
    </row>
    <row r="125" spans="1:65" s="2" customFormat="1" x14ac:dyDescent="0.2">
      <c r="A125" s="34"/>
      <c r="B125" s="35"/>
      <c r="C125" s="36"/>
      <c r="D125" s="206" t="s">
        <v>166</v>
      </c>
      <c r="E125" s="36"/>
      <c r="F125" s="207" t="s">
        <v>1007</v>
      </c>
      <c r="G125" s="36"/>
      <c r="H125" s="36"/>
      <c r="I125" s="208"/>
      <c r="J125" s="36"/>
      <c r="K125" s="36"/>
      <c r="L125" s="39"/>
      <c r="M125" s="209"/>
      <c r="N125" s="21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166</v>
      </c>
      <c r="AU125" s="16" t="s">
        <v>95</v>
      </c>
    </row>
    <row r="126" spans="1:65" s="2" customFormat="1" ht="19.5" x14ac:dyDescent="0.2">
      <c r="A126" s="34"/>
      <c r="B126" s="35"/>
      <c r="C126" s="36"/>
      <c r="D126" s="211" t="s">
        <v>168</v>
      </c>
      <c r="E126" s="36"/>
      <c r="F126" s="212" t="s">
        <v>1008</v>
      </c>
      <c r="G126" s="36"/>
      <c r="H126" s="36"/>
      <c r="I126" s="208"/>
      <c r="J126" s="36"/>
      <c r="K126" s="36"/>
      <c r="L126" s="39"/>
      <c r="M126" s="251"/>
      <c r="N126" s="252"/>
      <c r="O126" s="248"/>
      <c r="P126" s="248"/>
      <c r="Q126" s="248"/>
      <c r="R126" s="248"/>
      <c r="S126" s="248"/>
      <c r="T126" s="253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168</v>
      </c>
      <c r="AU126" s="16" t="s">
        <v>95</v>
      </c>
    </row>
    <row r="127" spans="1:65" s="2" customFormat="1" ht="6.95" customHeight="1" x14ac:dyDescent="0.2">
      <c r="A127" s="34"/>
      <c r="B127" s="54"/>
      <c r="C127" s="55"/>
      <c r="D127" s="55"/>
      <c r="E127" s="55"/>
      <c r="F127" s="55"/>
      <c r="G127" s="55"/>
      <c r="H127" s="55"/>
      <c r="I127" s="55"/>
      <c r="J127" s="55"/>
      <c r="K127" s="55"/>
      <c r="L127" s="39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algorithmName="SHA-512" hashValue="xSUlJEWB9PZquUxjY0VII9XsTm8QcXV5qiFT6wIW/tDTW63vQ80e85yODqBqG1AYuTaVJExDU603v8rso3XlPQ==" saltValue="N7IZ/zEZLY1kCJC7i981r1Gre3Ak70ZnrnrTa/LMYnCOmefer21464qJOhbODFKuIN7LviVRutwHcycRzsnjXQ==" spinCount="100000" sheet="1" objects="1" scenarios="1" formatColumns="0" formatRows="0" autoFilter="0"/>
  <autoFilter ref="C120:K126"/>
  <mergeCells count="12">
    <mergeCell ref="E113:H113"/>
    <mergeCell ref="L2:V2"/>
    <mergeCell ref="E84:H84"/>
    <mergeCell ref="E86:H86"/>
    <mergeCell ref="E88:H88"/>
    <mergeCell ref="E109:H109"/>
    <mergeCell ref="E111:H111"/>
    <mergeCell ref="E7:H7"/>
    <mergeCell ref="E9:H9"/>
    <mergeCell ref="E11:H11"/>
    <mergeCell ref="E20:H20"/>
    <mergeCell ref="E29:H29"/>
  </mergeCells>
  <hyperlinks>
    <hyperlink ref="F125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zakázky</vt:lpstr>
      <vt:lpstr>21-12-01-1 - Oprava mostu...</vt:lpstr>
      <vt:lpstr>21-12-01-2 - Oprava mostu...</vt:lpstr>
      <vt:lpstr>21-12-01-3 - Oprava mostu...</vt:lpstr>
      <vt:lpstr>21-12-01-4 - Oprava mostu...</vt:lpstr>
      <vt:lpstr>21-12-01-5 - Oprava mostu...</vt:lpstr>
      <vt:lpstr>'21-12-01-1 - Oprava mostu...'!Názvy_tisku</vt:lpstr>
      <vt:lpstr>'21-12-01-2 - Oprava mostu...'!Názvy_tisku</vt:lpstr>
      <vt:lpstr>'21-12-01-3 - Oprava mostu...'!Názvy_tisku</vt:lpstr>
      <vt:lpstr>'21-12-01-4 - Oprava mostu...'!Názvy_tisku</vt:lpstr>
      <vt:lpstr>'21-12-01-5 - Oprava mostu...'!Názvy_tisku</vt:lpstr>
      <vt:lpstr>'Rekapitulace zakázky'!Názvy_tisku</vt:lpstr>
      <vt:lpstr>'21-12-01-1 - Oprava mostu...'!Oblast_tisku</vt:lpstr>
      <vt:lpstr>'21-12-01-2 - Oprava mostu...'!Oblast_tisku</vt:lpstr>
      <vt:lpstr>'21-12-01-3 - Oprava mostu...'!Oblast_tisku</vt:lpstr>
      <vt:lpstr>'21-12-01-4 - Oprava mostu...'!Oblast_tisku</vt:lpstr>
      <vt:lpstr>'21-12-01-5 - Oprava mostu...'!Oblast_tisku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Ondrouch Alois</dc:creator>
  <cp:lastModifiedBy>Čermák Tomáš, Ing.</cp:lastModifiedBy>
  <dcterms:created xsi:type="dcterms:W3CDTF">2022-01-11T08:42:18Z</dcterms:created>
  <dcterms:modified xsi:type="dcterms:W3CDTF">2022-01-12T09:45:02Z</dcterms:modified>
</cp:coreProperties>
</file>